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karen\Documents\BRIGHAM ANCILLARIES\Files to edit\Build-A-Model spreadsheet solutions (instructor)\EDITED\"/>
    </mc:Choice>
  </mc:AlternateContent>
  <bookViews>
    <workbookView xWindow="-24" yWindow="0" windowWidth="22776" windowHeight="22260" firstSheet="1" activeTab="1"/>
  </bookViews>
  <sheets>
    <sheet name="Spreadsheet Prob. 2-18 SOLUTION" sheetId="1" r:id="rId1"/>
    <sheet name="Spreadsheet Prob. 2-19 SOLUTION" sheetId="2" r:id="rId2"/>
  </sheets>
  <definedNames>
    <definedName name="_xlnm.Print_Area" localSheetId="0">'Spreadsheet Prob. 2-18 SOLUTION'!$A$1:$H$176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01" i="2" l="1"/>
  <c r="C77" i="2"/>
  <c r="E77" i="2"/>
  <c r="C78" i="2"/>
  <c r="B107" i="2"/>
  <c r="B108" i="2"/>
  <c r="C53" i="2"/>
  <c r="E53" i="2"/>
  <c r="C54" i="2"/>
  <c r="C62" i="2"/>
  <c r="E62" i="2"/>
  <c r="C63" i="2"/>
  <c r="D107" i="2"/>
  <c r="F107" i="2"/>
  <c r="E108" i="2"/>
  <c r="B109" i="2"/>
  <c r="D101" i="2"/>
  <c r="F101" i="2"/>
  <c r="B103" i="2"/>
  <c r="F102" i="2"/>
  <c r="C102" i="2"/>
  <c r="C87" i="2"/>
  <c r="E87" i="2"/>
  <c r="C88" i="2"/>
  <c r="A52" i="2"/>
  <c r="A61" i="2"/>
  <c r="A76" i="2"/>
  <c r="A81" i="2"/>
  <c r="A86" i="2"/>
  <c r="A87" i="2"/>
  <c r="A88" i="2"/>
  <c r="C82" i="2"/>
  <c r="C72" i="2"/>
  <c r="C57" i="2"/>
  <c r="E57" i="2"/>
  <c r="C58" i="2"/>
  <c r="C66" i="2"/>
  <c r="E66" i="2"/>
  <c r="C67" i="2"/>
  <c r="E72" i="2"/>
  <c r="C73" i="2"/>
  <c r="E82" i="2"/>
  <c r="C83" i="2"/>
  <c r="A82" i="2"/>
  <c r="A83" i="2"/>
  <c r="A77" i="2"/>
  <c r="A78" i="2"/>
  <c r="A71" i="2"/>
  <c r="A72" i="2"/>
  <c r="A73" i="2"/>
  <c r="A56" i="2"/>
  <c r="A65" i="2"/>
  <c r="E70" i="2"/>
  <c r="C70" i="2"/>
  <c r="A66" i="2"/>
  <c r="A67" i="2"/>
  <c r="A62" i="2"/>
  <c r="A63" i="2"/>
  <c r="A57" i="2"/>
  <c r="A58" i="2"/>
  <c r="A53" i="2"/>
  <c r="A54" i="2"/>
  <c r="F11" i="2"/>
  <c r="F27" i="2"/>
  <c r="E27" i="2"/>
  <c r="E50" i="1"/>
  <c r="E191" i="1"/>
  <c r="E209" i="1"/>
  <c r="E51" i="1"/>
  <c r="E53" i="1"/>
  <c r="E52" i="1"/>
  <c r="E54" i="1"/>
  <c r="E55" i="1"/>
  <c r="E94" i="1"/>
  <c r="E103" i="1"/>
  <c r="E104" i="1"/>
  <c r="E105" i="1"/>
  <c r="E56" i="1"/>
  <c r="E70" i="1"/>
  <c r="E80" i="1"/>
  <c r="F80" i="1"/>
  <c r="G80" i="1"/>
  <c r="E83" i="1"/>
  <c r="G83" i="1"/>
  <c r="E96" i="1"/>
  <c r="E97" i="1"/>
  <c r="E98" i="1"/>
  <c r="E99" i="1"/>
  <c r="E108" i="1"/>
  <c r="E109" i="1"/>
  <c r="E110" i="1"/>
  <c r="E114" i="1"/>
  <c r="B122" i="1"/>
  <c r="D122" i="1"/>
  <c r="B123" i="1"/>
  <c r="B131" i="1"/>
  <c r="D131" i="1"/>
  <c r="B132" i="1"/>
  <c r="D174" i="1"/>
  <c r="B126" i="1"/>
  <c r="D126" i="1"/>
  <c r="B127" i="1"/>
  <c r="B135" i="1"/>
  <c r="D135" i="1"/>
  <c r="B136" i="1"/>
  <c r="D140" i="1"/>
  <c r="D145" i="1"/>
  <c r="B169" i="1"/>
  <c r="D169" i="1"/>
  <c r="E30" i="1"/>
  <c r="F169" i="1"/>
  <c r="B170" i="1"/>
  <c r="F174" i="1"/>
  <c r="E192" i="1"/>
  <c r="E194" i="1"/>
  <c r="E193" i="1"/>
  <c r="E195" i="1"/>
  <c r="E196" i="1"/>
  <c r="E197" i="1"/>
  <c r="E198" i="1"/>
  <c r="B140" i="1"/>
  <c r="B141" i="1"/>
  <c r="E57" i="1"/>
  <c r="D150" i="1"/>
  <c r="D156" i="1"/>
  <c r="B174" i="1"/>
  <c r="B175" i="1"/>
  <c r="B156" i="1"/>
  <c r="B145" i="1"/>
  <c r="B146" i="1"/>
  <c r="B150" i="1"/>
  <c r="E199" i="1"/>
  <c r="E200" i="1"/>
  <c r="E202" i="1"/>
  <c r="E203" i="1"/>
  <c r="E227" i="1"/>
  <c r="E223" i="1"/>
  <c r="E225" i="1"/>
  <c r="F50" i="1"/>
  <c r="F191" i="1"/>
  <c r="E84" i="1"/>
  <c r="E17" i="1"/>
  <c r="E19" i="1"/>
  <c r="F17" i="1"/>
  <c r="F19" i="1"/>
  <c r="F30" i="1"/>
  <c r="F25" i="1"/>
  <c r="F27" i="1"/>
  <c r="F31" i="1"/>
  <c r="E25" i="1"/>
  <c r="E27" i="1"/>
  <c r="E31" i="1"/>
  <c r="E58" i="1"/>
  <c r="E59" i="1"/>
  <c r="B151" i="1"/>
  <c r="B157" i="1"/>
  <c r="E228" i="1"/>
  <c r="E229" i="1"/>
  <c r="E217" i="1"/>
  <c r="E71" i="1"/>
  <c r="E61" i="1"/>
  <c r="F81" i="1"/>
  <c r="G81" i="1"/>
  <c r="E91" i="1"/>
  <c r="E100" i="1"/>
  <c r="E211" i="1"/>
  <c r="E215" i="1"/>
  <c r="E111" i="1"/>
  <c r="E112" i="1"/>
  <c r="E113" i="1"/>
  <c r="E115" i="1"/>
  <c r="E72" i="1"/>
  <c r="F82" i="1"/>
  <c r="E62" i="1"/>
  <c r="E73" i="1"/>
  <c r="G82" i="1"/>
  <c r="G84" i="1"/>
  <c r="F84" i="1"/>
</calcChain>
</file>

<file path=xl/comments1.xml><?xml version="1.0" encoding="utf-8"?>
<comments xmlns="http://schemas.openxmlformats.org/spreadsheetml/2006/main">
  <authors>
    <author>Kenneth D. Jackson</author>
    <author>Christopher Buzzard</author>
    <author>Michael C. Ehrhardt</author>
  </authors>
  <commentList>
    <comment ref="E52" authorId="0" shapeId="0">
      <text>
        <r>
          <rPr>
            <b/>
            <sz val="8"/>
            <color indexed="81"/>
            <rFont val="Tahoma"/>
            <family val="2"/>
          </rPr>
          <t>Start with EBITDA and then calculate expenses</t>
        </r>
        <r>
          <rPr>
            <sz val="8"/>
            <color indexed="81"/>
            <rFont val="Tahoma"/>
            <family val="2"/>
          </rPr>
          <t xml:space="preserve">
</t>
        </r>
      </text>
    </comment>
    <comment ref="E96" authorId="0" shapeId="0">
      <text>
        <r>
          <rPr>
            <b/>
            <sz val="8"/>
            <color indexed="81"/>
            <rFont val="Tahoma"/>
            <family val="2"/>
          </rPr>
          <t>An increase in accounts receivable from the pevious year to the current year reduces the net cash provided by operating activities</t>
        </r>
        <r>
          <rPr>
            <sz val="8"/>
            <color indexed="81"/>
            <rFont val="Tahoma"/>
            <family val="2"/>
          </rPr>
          <t xml:space="preserve">
</t>
        </r>
      </text>
    </comment>
    <comment ref="E97" authorId="0" shapeId="0">
      <text>
        <r>
          <rPr>
            <b/>
            <sz val="8"/>
            <color indexed="81"/>
            <rFont val="Tahoma"/>
            <family val="2"/>
          </rPr>
          <t>An increase in Inventory from the previous year to the current year reduces the net cash provided by operation activities</t>
        </r>
      </text>
    </comment>
    <comment ref="E103" authorId="1" shapeId="0">
      <text>
        <r>
          <rPr>
            <b/>
            <sz val="8"/>
            <color indexed="81"/>
            <rFont val="Tahoma"/>
            <family val="2"/>
          </rPr>
          <t>Remember, to calculate cash used to acquire fixed assets, we must include depreciation, i.e., assets purchased are equal to the increase in net assets plus depreciation.</t>
        </r>
      </text>
    </comment>
    <comment ref="B122" authorId="0" shapeId="0">
      <text>
        <r>
          <rPr>
            <b/>
            <sz val="8"/>
            <color indexed="81"/>
            <rFont val="Tahoma"/>
            <family val="2"/>
          </rPr>
          <t>Short-Term Investments are not part of current operating assets</t>
        </r>
      </text>
    </comment>
    <comment ref="D122" authorId="0" shapeId="0">
      <text>
        <r>
          <rPr>
            <b/>
            <sz val="8"/>
            <color indexed="81"/>
            <rFont val="Tahoma"/>
            <family val="2"/>
          </rPr>
          <t>Notes Payable are not part of current operating liabilities</t>
        </r>
        <r>
          <rPr>
            <sz val="8"/>
            <color indexed="81"/>
            <rFont val="Tahoma"/>
            <family val="2"/>
          </rPr>
          <t xml:space="preserve">
</t>
        </r>
      </text>
    </comment>
    <comment ref="D150" authorId="0" shapeId="0">
      <text>
        <r>
          <rPr>
            <b/>
            <sz val="8"/>
            <color indexed="81"/>
            <rFont val="Tahoma"/>
            <family val="2"/>
          </rPr>
          <t>Change in total operating capital plus Depreciation</t>
        </r>
        <r>
          <rPr>
            <sz val="8"/>
            <color indexed="81"/>
            <rFont val="Tahoma"/>
            <family val="2"/>
          </rPr>
          <t xml:space="preserve">
</t>
        </r>
      </text>
    </comment>
    <comment ref="D156" authorId="2" shapeId="0">
      <text>
        <r>
          <rPr>
            <b/>
            <sz val="8"/>
            <color indexed="81"/>
            <rFont val="Tahoma"/>
            <family val="2"/>
          </rPr>
          <t>Change in total operating capital.</t>
        </r>
      </text>
    </comment>
    <comment ref="E193" authorId="0" shapeId="0">
      <text>
        <r>
          <rPr>
            <b/>
            <sz val="8"/>
            <color indexed="81"/>
            <rFont val="Tahoma"/>
            <family val="2"/>
          </rPr>
          <t>Start with EBITDA and then calculate expenses</t>
        </r>
        <r>
          <rPr>
            <sz val="8"/>
            <color indexed="81"/>
            <rFont val="Tahoma"/>
            <family val="2"/>
          </rPr>
          <t xml:space="preserve">
</t>
        </r>
      </text>
    </comment>
  </commentList>
</comments>
</file>

<file path=xl/comments2.xml><?xml version="1.0" encoding="utf-8"?>
<comments xmlns="http://schemas.openxmlformats.org/spreadsheetml/2006/main">
  <authors>
    <author>Kenneth D. Jackson</author>
    <author>Michael C. Ehrhardt</author>
  </authors>
  <commentList>
    <comment ref="C53" authorId="0" shapeId="0">
      <text>
        <r>
          <rPr>
            <b/>
            <sz val="8"/>
            <color indexed="81"/>
            <rFont val="Tahoma"/>
            <family val="2"/>
          </rPr>
          <t>Short-Term Investments are not part of current operating assets</t>
        </r>
      </text>
    </comment>
    <comment ref="E53" authorId="0" shapeId="0">
      <text>
        <r>
          <rPr>
            <b/>
            <sz val="8"/>
            <color indexed="81"/>
            <rFont val="Tahoma"/>
            <family val="2"/>
          </rPr>
          <t>Notes Payable are not part of current operating liabilities</t>
        </r>
        <r>
          <rPr>
            <sz val="8"/>
            <color indexed="81"/>
            <rFont val="Tahoma"/>
            <family val="2"/>
          </rPr>
          <t xml:space="preserve">
</t>
        </r>
      </text>
    </comment>
    <comment ref="E82" authorId="1" shapeId="0">
      <text>
        <r>
          <rPr>
            <b/>
            <sz val="8"/>
            <color indexed="81"/>
            <rFont val="Tahoma"/>
            <family val="2"/>
          </rPr>
          <t>Change in total net operating capital (TOC) from the previous year to the current year.</t>
        </r>
      </text>
    </comment>
  </commentList>
</comments>
</file>

<file path=xl/sharedStrings.xml><?xml version="1.0" encoding="utf-8"?>
<sst xmlns="http://schemas.openxmlformats.org/spreadsheetml/2006/main" count="370" uniqueCount="170">
  <si>
    <t>Tax rate</t>
  </si>
  <si>
    <t>(in thousands of dollars)</t>
  </si>
  <si>
    <t>Sales</t>
  </si>
  <si>
    <t>Expenses excluding depreciation and amortization</t>
  </si>
  <si>
    <t xml:space="preserve">  EBITDA</t>
  </si>
  <si>
    <t xml:space="preserve">  EBIT</t>
  </si>
  <si>
    <t>Interest Expense</t>
  </si>
  <si>
    <t xml:space="preserve">  EBT</t>
  </si>
  <si>
    <t>Taxes (40%)</t>
  </si>
  <si>
    <t xml:space="preserve">  Net Income</t>
  </si>
  <si>
    <t>Common dividends</t>
  </si>
  <si>
    <t>Addition to retained earnings</t>
  </si>
  <si>
    <t>Assets</t>
  </si>
  <si>
    <t>Cash and cash equivalents</t>
  </si>
  <si>
    <t>Accounts Receivable</t>
  </si>
  <si>
    <t>Inventories</t>
  </si>
  <si>
    <t xml:space="preserve">  Total current assets</t>
  </si>
  <si>
    <t>Total assets</t>
  </si>
  <si>
    <t>Liabilities and equity</t>
  </si>
  <si>
    <t>Accounts payable</t>
  </si>
  <si>
    <t>Accruals</t>
  </si>
  <si>
    <t>Notes payable</t>
  </si>
  <si>
    <t xml:space="preserve">  Total current liabilities</t>
  </si>
  <si>
    <t>Long-term debt</t>
  </si>
  <si>
    <t xml:space="preserve">  Total liabilities</t>
  </si>
  <si>
    <t>Common stock</t>
  </si>
  <si>
    <t>Retained Earnings</t>
  </si>
  <si>
    <t xml:space="preserve">  Total common equity</t>
  </si>
  <si>
    <t>Total liabilities and equity</t>
  </si>
  <si>
    <t>Sales Revenue</t>
  </si>
  <si>
    <t>Dividend Payout Ratio</t>
  </si>
  <si>
    <t>Depr. as a % of Fixed Assets</t>
  </si>
  <si>
    <t>Statement of Retained Earnings</t>
  </si>
  <si>
    <t>Statement of Cash Flows</t>
  </si>
  <si>
    <t>Operating Activities</t>
  </si>
  <si>
    <t>Net Income</t>
  </si>
  <si>
    <t xml:space="preserve">    Depreciation</t>
  </si>
  <si>
    <t xml:space="preserve">    Increase in accounts payable</t>
  </si>
  <si>
    <t xml:space="preserve">    Increase in accruals</t>
  </si>
  <si>
    <t xml:space="preserve">    Increase in accounts receivable</t>
  </si>
  <si>
    <t xml:space="preserve">    Increase in inventories</t>
  </si>
  <si>
    <t>Net cash provided by operating activities</t>
  </si>
  <si>
    <t>Investing Activities</t>
  </si>
  <si>
    <t>Financing Activities</t>
  </si>
  <si>
    <t xml:space="preserve">    Increase in notes payable</t>
  </si>
  <si>
    <t xml:space="preserve">    Increase in long-term debt</t>
  </si>
  <si>
    <t xml:space="preserve">    Increase in common stock</t>
  </si>
  <si>
    <t xml:space="preserve">    Payment of common dividends</t>
  </si>
  <si>
    <t>Net cash provided by financing activities</t>
  </si>
  <si>
    <t>Net increase/decrease in cash</t>
  </si>
  <si>
    <t>Add: Cash balance at the beginning of the year</t>
  </si>
  <si>
    <t>Cash balance at the end of the year</t>
  </si>
  <si>
    <t>Net Operating Working Capital</t>
  </si>
  <si>
    <t>-</t>
  </si>
  <si>
    <t>NOWC</t>
  </si>
  <si>
    <t>+</t>
  </si>
  <si>
    <t>Fixed assets</t>
  </si>
  <si>
    <t>Net Operating Profit After Taxes</t>
  </si>
  <si>
    <t>EBIT</t>
  </si>
  <si>
    <t>x</t>
  </si>
  <si>
    <t>( 1 - T )</t>
  </si>
  <si>
    <t>Operating Cash Flow</t>
  </si>
  <si>
    <t>NOPAT</t>
  </si>
  <si>
    <t>Depreciation</t>
  </si>
  <si>
    <t>Free Cash Flow</t>
  </si>
  <si>
    <t>OCF</t>
  </si>
  <si>
    <t>MVA  =</t>
  </si>
  <si>
    <t>Stock price</t>
  </si>
  <si>
    <t># of shares</t>
  </si>
  <si>
    <t># of shares (in thousands)</t>
  </si>
  <si>
    <t>EVA  =</t>
  </si>
  <si>
    <t>After-tax cost of capital</t>
  </si>
  <si>
    <t>A-T cost of capital</t>
  </si>
  <si>
    <t>Market Value Added</t>
  </si>
  <si>
    <t>Economic Value Added</t>
  </si>
  <si>
    <t>Operating Capital          x</t>
  </si>
  <si>
    <t>Total common equity</t>
  </si>
  <si>
    <t>EBITDA as a percent of sales</t>
  </si>
  <si>
    <t xml:space="preserve">                 =</t>
  </si>
  <si>
    <t xml:space="preserve">              =</t>
  </si>
  <si>
    <t xml:space="preserve">                   =</t>
  </si>
  <si>
    <t xml:space="preserve">            =</t>
  </si>
  <si>
    <t>or</t>
  </si>
  <si>
    <t>Gross investment in operating capital</t>
  </si>
  <si>
    <t>Net investment in operating capital</t>
  </si>
  <si>
    <t>Additional Input Data</t>
  </si>
  <si>
    <t xml:space="preserve">          =</t>
  </si>
  <si>
    <t>Here are the balance sheets as given in the problem:</t>
  </si>
  <si>
    <t>Short-term investments</t>
  </si>
  <si>
    <t>Cumberland Industries December 31 Balance Sheets</t>
  </si>
  <si>
    <t>Adjustments:</t>
  </si>
  <si>
    <t xml:space="preserve">  Noncash adjustment:</t>
  </si>
  <si>
    <t xml:space="preserve">  Due to changes in working capital:</t>
  </si>
  <si>
    <t xml:space="preserve">    Decrease in short-term investments</t>
  </si>
  <si>
    <t>Operating current assets</t>
  </si>
  <si>
    <t>Operating current liabilities</t>
  </si>
  <si>
    <t>Key Input Data for Cumberland Industries</t>
  </si>
  <si>
    <t>Depreciation (Cumberland has no amortization charges)</t>
  </si>
  <si>
    <t>Total Net Operating Capital</t>
  </si>
  <si>
    <t>The input information required for the problem is outlined in the "Key Input Data" section below.  Using this data and the balance sheet above, we constructed the income statement shown below.</t>
  </si>
  <si>
    <t xml:space="preserve">  Net fixed assets</t>
  </si>
  <si>
    <t xml:space="preserve">    Cash used to acquire gross fixed assets</t>
  </si>
  <si>
    <t>Net cash provided by investing activities</t>
  </si>
  <si>
    <t>(In thousand of dollars)</t>
  </si>
  <si>
    <t xml:space="preserve"> </t>
  </si>
  <si>
    <t>show as (12,554) then net next line</t>
  </si>
  <si>
    <t xml:space="preserve">Net Income </t>
  </si>
  <si>
    <t>Cash Dividends</t>
  </si>
  <si>
    <t>Issuance of Common Stock</t>
  </si>
  <si>
    <t>Taxes (30%)</t>
  </si>
  <si>
    <t>Revised: Cumberland Industries December 31 Balance Sheets with new tax rate and payout ratio</t>
  </si>
  <si>
    <t>Go to File -&gt; Excel Option -&gt; Formulas -&gt;Enable Iterative Calculations</t>
  </si>
  <si>
    <t xml:space="preserve">Note that due to the revised rates, both retained earnings and cash and cash equivalents have increased. </t>
  </si>
  <si>
    <t>Note: If there is iterative calculation, implement the following steps</t>
  </si>
  <si>
    <t>Self corrected</t>
  </si>
  <si>
    <t>(Note: Tax rate changed in 2012)</t>
  </si>
  <si>
    <t>(Note: pay out ratio changed in 2012)</t>
  </si>
  <si>
    <t>Total Equity</t>
  </si>
  <si>
    <t xml:space="preserve">a. The company’s 2015 sales were $455,150,000, and EBITDA was 15 percent of sales.  Furthermore,  depreciation amounted to 11 percent of net fixed assets, interest charges were $8,575,000, the corporate tax rate was 40 percent, and Cumberland pays 40 percent of its net income out in dividends.  Given this information, construct Cumberland's 2015 income statement.  </t>
  </si>
  <si>
    <t xml:space="preserve">b.  Next, construct the firm’s statement of shareholder equity for the year ending December 31, 2015, and then its 2015 statement of cash flows. </t>
  </si>
  <si>
    <t>Balance of Retained Earnings, December 31, 2014</t>
  </si>
  <si>
    <t xml:space="preserve">    Add: Net Income, 2015</t>
  </si>
  <si>
    <t xml:space="preserve">    Less: Common dividends paid, 2015</t>
  </si>
  <si>
    <t>Balance of Retained Earnings, December 31, 2015</t>
  </si>
  <si>
    <t>Statement of Stockholders' Equity, December 31, 2015</t>
  </si>
  <si>
    <t>Balance December 31, 2014</t>
  </si>
  <si>
    <t>Balalnce December 31, 2015</t>
  </si>
  <si>
    <t>c. Calculate net operating working capital, total net operating capital, net operating profit after taxes, operating   cash flow, and free cash flow for 2015.</t>
  </si>
  <si>
    <r>
      <t>NOWC</t>
    </r>
    <r>
      <rPr>
        <vertAlign val="subscript"/>
        <sz val="10"/>
        <rFont val="Times New Roman"/>
        <family val="1"/>
      </rPr>
      <t>15</t>
    </r>
    <r>
      <rPr>
        <sz val="10"/>
        <rFont val="Times New Roman"/>
        <family val="1"/>
      </rPr>
      <t>=</t>
    </r>
  </si>
  <si>
    <r>
      <t>TOC</t>
    </r>
    <r>
      <rPr>
        <vertAlign val="subscript"/>
        <sz val="10"/>
        <rFont val="Times New Roman"/>
        <family val="1"/>
      </rPr>
      <t>15</t>
    </r>
    <r>
      <rPr>
        <sz val="10"/>
        <rFont val="Times New Roman"/>
        <family val="1"/>
      </rPr>
      <t xml:space="preserve"> =</t>
    </r>
  </si>
  <si>
    <r>
      <t>TOC</t>
    </r>
    <r>
      <rPr>
        <vertAlign val="subscript"/>
        <sz val="10"/>
        <rFont val="Times New Roman"/>
        <family val="1"/>
      </rPr>
      <t>14</t>
    </r>
    <r>
      <rPr>
        <sz val="10"/>
        <rFont val="Times New Roman"/>
        <family val="1"/>
      </rPr>
      <t xml:space="preserve">  =</t>
    </r>
  </si>
  <si>
    <r>
      <t>NOWC</t>
    </r>
    <r>
      <rPr>
        <vertAlign val="subscript"/>
        <sz val="10"/>
        <rFont val="Times New Roman"/>
        <family val="1"/>
      </rPr>
      <t>14</t>
    </r>
    <r>
      <rPr>
        <sz val="10"/>
        <rFont val="Times New Roman"/>
        <family val="1"/>
      </rPr>
      <t xml:space="preserve"> =</t>
    </r>
  </si>
  <si>
    <r>
      <t>NOPAT</t>
    </r>
    <r>
      <rPr>
        <vertAlign val="subscript"/>
        <sz val="10"/>
        <rFont val="Times New Roman"/>
        <family val="1"/>
      </rPr>
      <t>15</t>
    </r>
    <r>
      <rPr>
        <sz val="10"/>
        <rFont val="Times New Roman"/>
        <family val="1"/>
      </rPr>
      <t xml:space="preserve"> =</t>
    </r>
  </si>
  <si>
    <r>
      <t>OCF</t>
    </r>
    <r>
      <rPr>
        <vertAlign val="subscript"/>
        <sz val="10"/>
        <rFont val="Times New Roman"/>
        <family val="1"/>
      </rPr>
      <t>15</t>
    </r>
    <r>
      <rPr>
        <sz val="10"/>
        <rFont val="Times New Roman"/>
        <family val="1"/>
      </rPr>
      <t xml:space="preserve"> =</t>
    </r>
  </si>
  <si>
    <r>
      <t>FCF</t>
    </r>
    <r>
      <rPr>
        <vertAlign val="subscript"/>
        <sz val="10"/>
        <rFont val="Times New Roman"/>
        <family val="1"/>
      </rPr>
      <t>15</t>
    </r>
    <r>
      <rPr>
        <sz val="10"/>
        <rFont val="Times New Roman"/>
        <family val="1"/>
      </rPr>
      <t xml:space="preserve"> =</t>
    </r>
  </si>
  <si>
    <t>d. Calculate the firm’s EVA and MVA for 2015.  Assume that Cumberland had 10 million shares outstanding, that the year-end closing stock price was $17.25 per share, and its after-tax cost of capital (WACC)was 12 percent.</t>
  </si>
  <si>
    <t>e. What will be the retained earnings for year 2015 if the tax rate is 30% (changed in 2015) and the pay out ratio is 35%? Make necessary changes in the balance sheet.</t>
  </si>
  <si>
    <t>a. Using the financial statements shown below, calculate net operating working capital, total net operating capital, net operating profit after taxes, free cash flow, and return on invested capital for the most recent year.</t>
  </si>
  <si>
    <t xml:space="preserve">Lan &amp; Chen Technologies: Income Statements for Year Ending December 31 </t>
  </si>
  <si>
    <t xml:space="preserve"> (Thousands of Dollars)</t>
  </si>
  <si>
    <t>Depreciation and amortization</t>
  </si>
  <si>
    <t xml:space="preserve">  Net income</t>
  </si>
  <si>
    <t>Lan &amp; Chen Technologies: December 31 Balance Sheets</t>
  </si>
  <si>
    <t>(Thousands of Dollars)</t>
  </si>
  <si>
    <t>Key Input Data</t>
  </si>
  <si>
    <t>Net operating working capital</t>
  </si>
  <si>
    <t xml:space="preserve">NOWC = </t>
  </si>
  <si>
    <t>Total net operating capital</t>
  </si>
  <si>
    <t xml:space="preserve">TOC = </t>
  </si>
  <si>
    <t>Investment in total net operating capital</t>
  </si>
  <si>
    <t xml:space="preserve">Inv. In TOC = </t>
  </si>
  <si>
    <t>TOC</t>
  </si>
  <si>
    <t>Net operating profit after taxes</t>
  </si>
  <si>
    <t xml:space="preserve">NOPAT = </t>
  </si>
  <si>
    <t>Free cash flow</t>
  </si>
  <si>
    <t xml:space="preserve">FCF = </t>
  </si>
  <si>
    <t>Return on invested capital</t>
  </si>
  <si>
    <t xml:space="preserve">ROIC = </t>
  </si>
  <si>
    <t>/</t>
  </si>
  <si>
    <t>b. Assume that there were 15 million shares outstanding at the end of the year, the year-end closing stock price was $65 per share, and the after-tax cost of capital was 8%. Calculate EVA and MVA for the most recent year.</t>
  </si>
  <si>
    <t>Stock price per share</t>
  </si>
  <si>
    <t xml:space="preserve">MVA  = </t>
  </si>
  <si>
    <t xml:space="preserve">EVA  = </t>
  </si>
  <si>
    <t xml:space="preserve">(Operating Capital </t>
  </si>
  <si>
    <t>After-tax cost of capital)</t>
  </si>
  <si>
    <t>Copyright © 2017 Nelson Education Ltd.</t>
  </si>
  <si>
    <t>Build-A-Model Solution</t>
  </si>
  <si>
    <t>to accompany</t>
  </si>
  <si>
    <t>Spreadsheet Problem 2-18</t>
  </si>
  <si>
    <t>Spreadsheet Problem 2-19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</si>
</sst>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quot;$&quot;#,##0_);[Red]\(&quot;$&quot;#,##0\)"/>
    <numFmt numFmtId="166" formatCode="_(&quot;$&quot;* #,##0.00_);_(&quot;$&quot;* \(#,##0.00\);_(&quot;$&quot;* &quot;-&quot;??_);_(@_)"/>
    <numFmt numFmtId="167" formatCode="_(* #,##0.00_);_(* \(#,##0.00\);_(* &quot;-&quot;??_);_(@_)"/>
    <numFmt numFmtId="168" formatCode="&quot;$&quot;#,##0"/>
    <numFmt numFmtId="169" formatCode="&quot;$&quot;#,##0.00"/>
    <numFmt numFmtId="170" formatCode="_(* #,##0.00000_);_(* \(#,##0.00000\);_(* &quot;-&quot;??_);_(@_)"/>
    <numFmt numFmtId="171" formatCode="_(&quot;$&quot;* #,##0_);_(&quot;$&quot;* \(#,##0\);_(&quot;$&quot;* &quot;-&quot;??_);_(@_)"/>
    <numFmt numFmtId="172" formatCode="_-&quot;$&quot;* #,##0_-;\-&quot;$&quot;* #,##0_-;_-&quot;$&quot;* &quot;-&quot;??_-;_-@_-"/>
    <numFmt numFmtId="173" formatCode="0.0%"/>
  </numFmts>
  <fonts count="25" x14ac:knownFonts="1">
    <font>
      <sz val="10"/>
      <name val="Arial"/>
    </font>
    <font>
      <sz val="10"/>
      <name val="Arial"/>
      <family val="2"/>
    </font>
    <font>
      <b/>
      <sz val="10"/>
      <name val="Times New Roman"/>
      <family val="1"/>
    </font>
    <font>
      <sz val="10"/>
      <name val="Times New Roman"/>
      <family val="1"/>
    </font>
    <font>
      <b/>
      <sz val="12"/>
      <color indexed="18"/>
      <name val="Times New Roman"/>
      <family val="1"/>
    </font>
    <font>
      <b/>
      <sz val="10"/>
      <color indexed="12"/>
      <name val="Times New Roman"/>
      <family val="1"/>
    </font>
    <font>
      <b/>
      <sz val="10"/>
      <color indexed="48"/>
      <name val="Times New Roman"/>
      <family val="1"/>
    </font>
    <font>
      <vertAlign val="subscript"/>
      <sz val="10"/>
      <name val="Times New Roman"/>
      <family val="1"/>
    </font>
    <font>
      <sz val="10"/>
      <color indexed="10"/>
      <name val="Times New Roman"/>
      <family val="1"/>
    </font>
    <font>
      <b/>
      <sz val="10"/>
      <color indexed="10"/>
      <name val="Times New Roman"/>
      <family val="1"/>
    </font>
    <font>
      <sz val="10"/>
      <color indexed="14"/>
      <name val="Times New Roman"/>
      <family val="1"/>
    </font>
    <font>
      <u/>
      <sz val="10"/>
      <name val="Times New Roman"/>
      <family val="1"/>
    </font>
    <font>
      <b/>
      <sz val="8"/>
      <color indexed="81"/>
      <name val="Tahoma"/>
      <family val="2"/>
    </font>
    <font>
      <sz val="10"/>
      <color indexed="12"/>
      <name val="Times New Roman"/>
      <family val="1"/>
    </font>
    <font>
      <b/>
      <sz val="8"/>
      <name val="Times New Roman"/>
      <family val="1"/>
    </font>
    <font>
      <b/>
      <i/>
      <sz val="10"/>
      <name val="Times New Roman"/>
      <family val="1"/>
    </font>
    <font>
      <sz val="8"/>
      <color indexed="81"/>
      <name val="Tahoma"/>
      <family val="2"/>
    </font>
    <font>
      <sz val="10"/>
      <color rgb="FFC00000"/>
      <name val="Times New Roman"/>
      <family val="1"/>
    </font>
    <font>
      <sz val="8"/>
      <name val="Times New Roman"/>
      <family val="1"/>
    </font>
    <font>
      <b/>
      <sz val="12"/>
      <color theme="1"/>
      <name val="Arial"/>
      <family val="2"/>
    </font>
    <font>
      <b/>
      <sz val="10"/>
      <color theme="1"/>
      <name val="Arial"/>
      <family val="2"/>
    </font>
    <font>
      <b/>
      <u/>
      <sz val="10"/>
      <name val="Times New Roman"/>
      <family val="1"/>
    </font>
    <font>
      <u val="doubleAccounting"/>
      <sz val="10"/>
      <name val="Times New Roman"/>
      <family val="1"/>
    </font>
    <font>
      <u/>
      <sz val="10"/>
      <color theme="10"/>
      <name val="Arial"/>
      <family val="2"/>
    </font>
    <font>
      <u/>
      <sz val="10"/>
      <color theme="11"/>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00B0F0"/>
        <bgColor indexed="64"/>
      </patternFill>
    </fill>
  </fills>
  <borders count="6">
    <border>
      <left/>
      <right/>
      <top/>
      <bottom/>
      <diagonal/>
    </border>
    <border>
      <left/>
      <right/>
      <top/>
      <bottom style="medium">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s>
  <cellStyleXfs count="13">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30">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xf>
    <xf numFmtId="0" fontId="5" fillId="0" borderId="0" xfId="0" quotePrefix="1" applyFont="1" applyFill="1" applyAlignment="1">
      <alignment horizontal="left"/>
    </xf>
    <xf numFmtId="0" fontId="3" fillId="0" borderId="0" xfId="0" quotePrefix="1" applyFont="1" applyFill="1" applyAlignment="1">
      <alignment horizontal="left"/>
    </xf>
    <xf numFmtId="9" fontId="6" fillId="0" borderId="0" xfId="3" applyFont="1" applyFill="1"/>
    <xf numFmtId="1" fontId="3" fillId="0" borderId="0" xfId="0" applyNumberFormat="1" applyFont="1" applyFill="1"/>
    <xf numFmtId="9" fontId="6" fillId="0" borderId="0" xfId="0" applyNumberFormat="1" applyFont="1" applyFill="1"/>
    <xf numFmtId="0" fontId="3" fillId="0" borderId="0" xfId="0" applyFont="1" applyFill="1" applyAlignment="1">
      <alignment horizontal="left"/>
    </xf>
    <xf numFmtId="9" fontId="3" fillId="0" borderId="0" xfId="3" applyFont="1" applyFill="1"/>
    <xf numFmtId="0" fontId="3" fillId="0" borderId="0" xfId="0" applyFont="1" applyFill="1" applyBorder="1"/>
    <xf numFmtId="0" fontId="9" fillId="0" borderId="0" xfId="0" applyFont="1" applyFill="1" applyBorder="1" applyAlignment="1">
      <alignment horizontal="center"/>
    </xf>
    <xf numFmtId="0" fontId="2" fillId="0" borderId="1" xfId="0" applyFont="1" applyFill="1" applyBorder="1" applyAlignment="1">
      <alignment horizontal="right"/>
    </xf>
    <xf numFmtId="0" fontId="2" fillId="0" borderId="0" xfId="0" quotePrefix="1" applyFont="1" applyFill="1" applyBorder="1" applyAlignment="1">
      <alignment horizontal="center"/>
    </xf>
    <xf numFmtId="168" fontId="3" fillId="0" borderId="0" xfId="0" applyNumberFormat="1" applyFont="1" applyFill="1"/>
    <xf numFmtId="168" fontId="8" fillId="0" borderId="0" xfId="0" applyNumberFormat="1" applyFont="1" applyFill="1" applyBorder="1" applyAlignment="1">
      <alignment horizontal="right"/>
    </xf>
    <xf numFmtId="168" fontId="3" fillId="0" borderId="2" xfId="0" applyNumberFormat="1" applyFont="1" applyFill="1" applyBorder="1"/>
    <xf numFmtId="168" fontId="3" fillId="0" borderId="0" xfId="0" applyNumberFormat="1" applyFont="1" applyFill="1" applyBorder="1"/>
    <xf numFmtId="168" fontId="3" fillId="0" borderId="3" xfId="0" applyNumberFormat="1" applyFont="1" applyFill="1" applyBorder="1"/>
    <xf numFmtId="9" fontId="10" fillId="0" borderId="0" xfId="3" applyFont="1" applyFill="1" applyBorder="1" applyAlignment="1">
      <alignment horizontal="center"/>
    </xf>
    <xf numFmtId="9" fontId="3" fillId="0" borderId="0" xfId="3" applyFont="1" applyFill="1" applyBorder="1"/>
    <xf numFmtId="170" fontId="3" fillId="0" borderId="0" xfId="1" applyNumberFormat="1" applyFont="1" applyFill="1" applyBorder="1"/>
    <xf numFmtId="0" fontId="11" fillId="0" borderId="0" xfId="0" applyFont="1" applyFill="1"/>
    <xf numFmtId="168" fontId="3" fillId="0" borderId="4" xfId="0" applyNumberFormat="1" applyFont="1" applyFill="1" applyBorder="1"/>
    <xf numFmtId="168" fontId="3" fillId="0" borderId="5" xfId="0" applyNumberFormat="1" applyFont="1" applyFill="1" applyBorder="1"/>
    <xf numFmtId="0" fontId="2" fillId="0" borderId="0" xfId="0" applyFont="1" applyFill="1" applyAlignment="1">
      <alignment horizontal="left"/>
    </xf>
    <xf numFmtId="0" fontId="3" fillId="0" borderId="0" xfId="0" applyFont="1"/>
    <xf numFmtId="168" fontId="6" fillId="0" borderId="0" xfId="0" applyNumberFormat="1" applyFont="1" applyFill="1"/>
    <xf numFmtId="165" fontId="6" fillId="0" borderId="0" xfId="0" applyNumberFormat="1" applyFont="1"/>
    <xf numFmtId="9" fontId="6" fillId="0" borderId="0" xfId="3" applyFont="1"/>
    <xf numFmtId="0" fontId="3" fillId="0" borderId="0" xfId="0" applyFont="1" applyAlignment="1">
      <alignment horizontal="left"/>
    </xf>
    <xf numFmtId="0" fontId="2" fillId="0" borderId="0" xfId="0" applyFont="1"/>
    <xf numFmtId="168" fontId="3" fillId="0" borderId="0" xfId="0" applyNumberFormat="1" applyFont="1"/>
    <xf numFmtId="0" fontId="11" fillId="0" borderId="0" xfId="0" applyFont="1"/>
    <xf numFmtId="168" fontId="3" fillId="0" borderId="0" xfId="0" applyNumberFormat="1" applyFont="1" applyFill="1" applyAlignment="1">
      <alignment horizontal="right"/>
    </xf>
    <xf numFmtId="168" fontId="3" fillId="0" borderId="2" xfId="0" applyNumberFormat="1" applyFont="1" applyFill="1" applyBorder="1" applyAlignment="1">
      <alignment horizontal="right"/>
    </xf>
    <xf numFmtId="0" fontId="3" fillId="0" borderId="0" xfId="0" applyFont="1" applyFill="1" applyAlignment="1">
      <alignment horizontal="center"/>
    </xf>
    <xf numFmtId="0" fontId="3" fillId="0" borderId="0" xfId="0" quotePrefix="1" applyFont="1" applyFill="1" applyAlignment="1">
      <alignment horizontal="center"/>
    </xf>
    <xf numFmtId="168" fontId="3" fillId="0" borderId="0" xfId="0" applyNumberFormat="1" applyFont="1" applyFill="1" applyAlignment="1">
      <alignment horizontal="center"/>
    </xf>
    <xf numFmtId="0" fontId="3" fillId="0" borderId="0" xfId="0" applyFont="1" applyAlignment="1">
      <alignment horizontal="center"/>
    </xf>
    <xf numFmtId="3" fontId="3" fillId="0" borderId="0" xfId="0" applyNumberFormat="1" applyFont="1"/>
    <xf numFmtId="169" fontId="6" fillId="0" borderId="0" xfId="0" applyNumberFormat="1" applyFont="1"/>
    <xf numFmtId="3" fontId="6" fillId="0" borderId="0" xfId="0" applyNumberFormat="1" applyFont="1"/>
    <xf numFmtId="0" fontId="13" fillId="0" borderId="0" xfId="0" applyFont="1" applyFill="1" applyAlignment="1">
      <alignment horizontal="left"/>
    </xf>
    <xf numFmtId="22" fontId="14" fillId="0" borderId="0" xfId="0" applyNumberFormat="1" applyFont="1" applyFill="1"/>
    <xf numFmtId="165" fontId="3" fillId="0" borderId="0" xfId="0" applyNumberFormat="1" applyFont="1"/>
    <xf numFmtId="165" fontId="3" fillId="0" borderId="0" xfId="0" applyNumberFormat="1" applyFont="1" applyFill="1"/>
    <xf numFmtId="0" fontId="15" fillId="0" borderId="0" xfId="0" applyFont="1" applyFill="1"/>
    <xf numFmtId="168" fontId="2" fillId="0" borderId="0" xfId="0" applyNumberFormat="1" applyFont="1" applyFill="1" applyAlignment="1">
      <alignment horizontal="center"/>
    </xf>
    <xf numFmtId="168" fontId="2" fillId="0" borderId="0" xfId="0" applyNumberFormat="1" applyFont="1" applyAlignment="1">
      <alignment horizontal="center"/>
    </xf>
    <xf numFmtId="168" fontId="9" fillId="0" borderId="0" xfId="0" applyNumberFormat="1" applyFont="1" applyFill="1" applyAlignment="1">
      <alignment horizontal="center"/>
    </xf>
    <xf numFmtId="0" fontId="3" fillId="0" borderId="0" xfId="0" applyFont="1" applyFill="1" applyAlignment="1">
      <alignment horizontal="center" wrapText="1"/>
    </xf>
    <xf numFmtId="164" fontId="3" fillId="0" borderId="0" xfId="1" applyNumberFormat="1" applyFont="1" applyFill="1" applyBorder="1" applyAlignment="1">
      <alignment horizontal="right"/>
    </xf>
    <xf numFmtId="164" fontId="3" fillId="0" borderId="2" xfId="1" applyNumberFormat="1" applyFont="1" applyFill="1" applyBorder="1" applyAlignment="1">
      <alignment horizontal="right"/>
    </xf>
    <xf numFmtId="164" fontId="3" fillId="0" borderId="4" xfId="1" applyNumberFormat="1" applyFont="1" applyFill="1" applyBorder="1" applyAlignment="1">
      <alignment horizontal="right"/>
    </xf>
    <xf numFmtId="164" fontId="3" fillId="0" borderId="0" xfId="0" applyNumberFormat="1" applyFont="1"/>
    <xf numFmtId="168" fontId="2" fillId="2" borderId="0" xfId="0" applyNumberFormat="1" applyFont="1" applyFill="1"/>
    <xf numFmtId="168" fontId="2" fillId="2" borderId="2" xfId="1" applyNumberFormat="1" applyFont="1" applyFill="1" applyBorder="1"/>
    <xf numFmtId="168" fontId="2" fillId="2" borderId="2" xfId="0" applyNumberFormat="1" applyFont="1" applyFill="1" applyBorder="1"/>
    <xf numFmtId="168" fontId="2" fillId="2" borderId="0" xfId="0" applyNumberFormat="1" applyFont="1" applyFill="1" applyBorder="1"/>
    <xf numFmtId="168" fontId="2" fillId="2" borderId="4" xfId="0" applyNumberFormat="1" applyFont="1" applyFill="1" applyBorder="1"/>
    <xf numFmtId="164" fontId="2" fillId="2" borderId="2" xfId="0" applyNumberFormat="1" applyFont="1" applyFill="1" applyBorder="1"/>
    <xf numFmtId="164" fontId="2" fillId="2" borderId="4" xfId="2" applyNumberFormat="1" applyFont="1" applyFill="1" applyBorder="1"/>
    <xf numFmtId="168" fontId="2" fillId="2" borderId="5" xfId="0" applyNumberFormat="1" applyFont="1" applyFill="1" applyBorder="1"/>
    <xf numFmtId="168" fontId="2" fillId="2" borderId="0" xfId="0" applyNumberFormat="1" applyFont="1" applyFill="1" applyAlignment="1">
      <alignment horizontal="center"/>
    </xf>
    <xf numFmtId="9" fontId="2" fillId="2" borderId="0" xfId="0" applyNumberFormat="1" applyFont="1" applyFill="1" applyAlignment="1">
      <alignment horizontal="center"/>
    </xf>
    <xf numFmtId="168" fontId="2" fillId="2" borderId="0" xfId="0" quotePrefix="1" applyNumberFormat="1" applyFont="1" applyFill="1" applyAlignment="1">
      <alignment horizontal="center"/>
    </xf>
    <xf numFmtId="169" fontId="2" fillId="2" borderId="0" xfId="0" applyNumberFormat="1" applyFont="1" applyFill="1" applyAlignment="1">
      <alignment horizontal="center"/>
    </xf>
    <xf numFmtId="3" fontId="2" fillId="2" borderId="0" xfId="0" applyNumberFormat="1" applyFont="1" applyFill="1" applyAlignment="1">
      <alignment horizontal="center"/>
    </xf>
    <xf numFmtId="0" fontId="2" fillId="0" borderId="0" xfId="0" quotePrefix="1" applyFont="1" applyFill="1" applyAlignment="1">
      <alignment horizontal="left"/>
    </xf>
    <xf numFmtId="0" fontId="3" fillId="0" borderId="0" xfId="0" quotePrefix="1" applyFont="1" applyAlignment="1">
      <alignment horizontal="left"/>
    </xf>
    <xf numFmtId="0" fontId="17" fillId="0" borderId="0" xfId="0" applyFont="1" applyFill="1"/>
    <xf numFmtId="14" fontId="2" fillId="0" borderId="0" xfId="0" quotePrefix="1" applyNumberFormat="1" applyFont="1" applyFill="1" applyAlignment="1">
      <alignment horizontal="left"/>
    </xf>
    <xf numFmtId="0" fontId="4" fillId="0" borderId="0" xfId="0" applyFont="1" applyFill="1" applyAlignment="1">
      <alignment horizontal="left"/>
    </xf>
    <xf numFmtId="3" fontId="3" fillId="0" borderId="0" xfId="0" applyNumberFormat="1" applyFont="1" applyFill="1" applyAlignment="1">
      <alignment horizontal="left"/>
    </xf>
    <xf numFmtId="9" fontId="6" fillId="0" borderId="0" xfId="3" applyFont="1" applyFill="1" applyAlignment="1">
      <alignment horizontal="left"/>
    </xf>
    <xf numFmtId="0" fontId="9" fillId="0" borderId="0" xfId="0" applyFont="1" applyFill="1" applyBorder="1" applyAlignment="1">
      <alignment horizontal="left"/>
    </xf>
    <xf numFmtId="168" fontId="8" fillId="0" borderId="0" xfId="0" applyNumberFormat="1" applyFont="1" applyFill="1" applyBorder="1" applyAlignment="1">
      <alignment horizontal="left"/>
    </xf>
    <xf numFmtId="0" fontId="3" fillId="0" borderId="0" xfId="0" applyFont="1" applyFill="1" applyBorder="1" applyAlignment="1">
      <alignment horizontal="left"/>
    </xf>
    <xf numFmtId="0" fontId="17" fillId="0" borderId="0" xfId="0" applyFont="1"/>
    <xf numFmtId="164" fontId="2" fillId="2" borderId="0" xfId="0" applyNumberFormat="1" applyFont="1" applyFill="1"/>
    <xf numFmtId="164" fontId="2" fillId="2" borderId="0" xfId="0" applyNumberFormat="1" applyFont="1" applyFill="1" applyBorder="1"/>
    <xf numFmtId="164" fontId="2" fillId="2" borderId="2" xfId="0" applyNumberFormat="1" applyFont="1" applyFill="1" applyBorder="1" applyAlignment="1">
      <alignment horizontal="right"/>
    </xf>
    <xf numFmtId="164" fontId="2" fillId="2" borderId="0" xfId="2" applyNumberFormat="1" applyFont="1" applyFill="1" applyBorder="1"/>
    <xf numFmtId="0" fontId="2" fillId="0" borderId="4" xfId="0" applyFont="1" applyBorder="1" applyAlignment="1">
      <alignment horizontal="right"/>
    </xf>
    <xf numFmtId="0" fontId="2" fillId="0" borderId="4" xfId="0" applyFont="1" applyBorder="1" applyAlignment="1">
      <alignment horizontal="right" wrapText="1"/>
    </xf>
    <xf numFmtId="168" fontId="3" fillId="0" borderId="4" xfId="0" applyNumberFormat="1" applyFont="1" applyBorder="1"/>
    <xf numFmtId="168" fontId="2" fillId="3" borderId="0" xfId="0" applyNumberFormat="1" applyFont="1" applyFill="1"/>
    <xf numFmtId="168" fontId="3" fillId="3" borderId="0" xfId="0" applyNumberFormat="1" applyFont="1" applyFill="1"/>
    <xf numFmtId="164" fontId="3" fillId="3" borderId="0" xfId="0" applyNumberFormat="1" applyFont="1" applyFill="1" applyAlignment="1">
      <alignment horizontal="right"/>
    </xf>
    <xf numFmtId="0" fontId="3" fillId="3" borderId="0" xfId="0" applyFont="1" applyFill="1"/>
    <xf numFmtId="164" fontId="3" fillId="3" borderId="0" xfId="0" applyNumberFormat="1" applyFont="1" applyFill="1"/>
    <xf numFmtId="169" fontId="2" fillId="2" borderId="0" xfId="0" applyNumberFormat="1" applyFont="1" applyFill="1" applyBorder="1"/>
    <xf numFmtId="168" fontId="3" fillId="3" borderId="2" xfId="0" applyNumberFormat="1" applyFont="1" applyFill="1" applyBorder="1"/>
    <xf numFmtId="0" fontId="3" fillId="4" borderId="0" xfId="0" applyFont="1" applyFill="1"/>
    <xf numFmtId="0" fontId="3" fillId="4" borderId="0" xfId="0" applyFont="1" applyFill="1" applyAlignment="1">
      <alignment horizontal="left"/>
    </xf>
    <xf numFmtId="172" fontId="3" fillId="0" borderId="0" xfId="0" applyNumberFormat="1" applyFont="1" applyFill="1" applyAlignment="1">
      <alignment horizontal="left"/>
    </xf>
    <xf numFmtId="171" fontId="17" fillId="0" borderId="0" xfId="2" applyNumberFormat="1" applyFont="1" applyFill="1" applyAlignment="1">
      <alignment horizontal="left"/>
    </xf>
    <xf numFmtId="0" fontId="18" fillId="0" borderId="0" xfId="0" applyFont="1" applyAlignment="1">
      <alignment horizontal="left"/>
    </xf>
    <xf numFmtId="0" fontId="19" fillId="0" borderId="0" xfId="0" quotePrefix="1" applyFont="1" applyFill="1" applyAlignment="1">
      <alignment horizontal="center"/>
    </xf>
    <xf numFmtId="0" fontId="19" fillId="0" borderId="0" xfId="0" applyFont="1" applyFill="1" applyAlignment="1">
      <alignment horizontal="center"/>
    </xf>
    <xf numFmtId="0" fontId="1" fillId="0" borderId="0" xfId="0" applyFont="1"/>
    <xf numFmtId="0" fontId="1" fillId="0" borderId="0" xfId="0" applyFont="1" applyFill="1"/>
    <xf numFmtId="0" fontId="1" fillId="0" borderId="0" xfId="0" applyFont="1" applyAlignment="1">
      <alignment horizontal="left"/>
    </xf>
    <xf numFmtId="0" fontId="5" fillId="0" borderId="0" xfId="0" quotePrefix="1" applyFont="1" applyFill="1" applyAlignment="1">
      <alignment wrapText="1"/>
    </xf>
    <xf numFmtId="0" fontId="21" fillId="0" borderId="0" xfId="0" applyFont="1" applyFill="1" applyBorder="1" applyAlignment="1">
      <alignment horizontal="right"/>
    </xf>
    <xf numFmtId="1" fontId="21" fillId="0" borderId="0" xfId="0" applyNumberFormat="1" applyFont="1" applyFill="1" applyBorder="1" applyAlignment="1">
      <alignment horizontal="right"/>
    </xf>
    <xf numFmtId="3" fontId="11" fillId="0" borderId="0" xfId="0" applyNumberFormat="1" applyFont="1" applyFill="1" applyBorder="1"/>
    <xf numFmtId="168" fontId="22" fillId="0" borderId="0" xfId="0" applyNumberFormat="1" applyFont="1" applyFill="1" applyBorder="1"/>
    <xf numFmtId="3" fontId="3" fillId="0" borderId="0" xfId="0" applyNumberFormat="1" applyFont="1" applyFill="1"/>
    <xf numFmtId="168" fontId="11" fillId="0" borderId="0" xfId="0" applyNumberFormat="1" applyFont="1" applyFill="1" applyBorder="1"/>
    <xf numFmtId="0" fontId="3" fillId="0" borderId="0" xfId="0" applyFont="1" applyAlignment="1">
      <alignment horizontal="right"/>
    </xf>
    <xf numFmtId="0" fontId="3" fillId="0" borderId="0" xfId="0" applyFont="1" applyFill="1" applyAlignment="1">
      <alignment horizontal="right"/>
    </xf>
    <xf numFmtId="0" fontId="3" fillId="0" borderId="0" xfId="0" quotePrefix="1" applyFont="1" applyFill="1" applyAlignment="1">
      <alignment horizontal="right"/>
    </xf>
    <xf numFmtId="0" fontId="2" fillId="0" borderId="0" xfId="0" applyFont="1" applyAlignment="1">
      <alignment horizontal="center"/>
    </xf>
    <xf numFmtId="173" fontId="2" fillId="2" borderId="0" xfId="3" applyNumberFormat="1" applyFont="1" applyFill="1" applyAlignment="1">
      <alignment horizontal="center"/>
    </xf>
    <xf numFmtId="0" fontId="5" fillId="0" borderId="0" xfId="0" quotePrefix="1" applyFont="1" applyAlignment="1">
      <alignment wrapText="1"/>
    </xf>
    <xf numFmtId="173" fontId="6" fillId="0" borderId="0" xfId="3" applyNumberFormat="1" applyFont="1"/>
    <xf numFmtId="9" fontId="2" fillId="0" borderId="0" xfId="0" applyNumberFormat="1" applyFont="1" applyFill="1" applyAlignment="1">
      <alignment horizontal="center"/>
    </xf>
    <xf numFmtId="0" fontId="20" fillId="0" borderId="0" xfId="0" quotePrefix="1" applyFont="1" applyFill="1" applyAlignment="1"/>
    <xf numFmtId="0" fontId="5" fillId="0" borderId="0" xfId="0" quotePrefix="1" applyFont="1" applyAlignment="1">
      <alignment horizontal="left" wrapText="1"/>
    </xf>
    <xf numFmtId="0" fontId="5" fillId="0" borderId="0" xfId="0" quotePrefix="1" applyFont="1" applyFill="1" applyAlignment="1">
      <alignment horizontal="left" wrapText="1"/>
    </xf>
    <xf numFmtId="0" fontId="0" fillId="0" borderId="0" xfId="0" applyAlignment="1">
      <alignment wrapText="1"/>
    </xf>
    <xf numFmtId="0" fontId="19" fillId="0" borderId="0" xfId="0" quotePrefix="1" applyFont="1" applyFill="1" applyAlignment="1">
      <alignment horizontal="center"/>
    </xf>
    <xf numFmtId="0" fontId="19" fillId="0" borderId="0" xfId="0" applyFont="1" applyFill="1" applyAlignment="1">
      <alignment horizontal="center"/>
    </xf>
    <xf numFmtId="0" fontId="3" fillId="0" borderId="0" xfId="0" applyFont="1" applyFill="1" applyAlignment="1">
      <alignment horizontal="left" wrapText="1"/>
    </xf>
    <xf numFmtId="9" fontId="5" fillId="0" borderId="0" xfId="3" quotePrefix="1" applyFont="1" applyFill="1" applyAlignment="1">
      <alignment horizontal="left" wrapText="1"/>
    </xf>
    <xf numFmtId="0" fontId="5" fillId="0" borderId="0" xfId="0" quotePrefix="1" applyFont="1" applyFill="1" applyAlignment="1">
      <alignment horizontal="left" vertical="top" wrapText="1"/>
    </xf>
    <xf numFmtId="0" fontId="14" fillId="0" borderId="0" xfId="0" applyFont="1" applyAlignment="1">
      <alignment horizontal="left"/>
    </xf>
  </cellXfs>
  <cellStyles count="13">
    <cellStyle name="Comma" xfId="1" builtinId="3"/>
    <cellStyle name="Currency" xfId="2" builtinId="4"/>
    <cellStyle name="Followed Hyperlink" xfId="6" builtinId="9" hidden="1"/>
    <cellStyle name="Followed Hyperlink" xfId="8" builtinId="9" hidden="1"/>
    <cellStyle name="Followed Hyperlink" xfId="10" builtinId="9" hidden="1"/>
    <cellStyle name="Followed Hyperlink" xfId="12" builtinId="9" hidden="1"/>
    <cellStyle name="Hyperlink" xfId="5" builtinId="8" hidden="1"/>
    <cellStyle name="Hyperlink" xfId="7" builtinId="8" hidden="1"/>
    <cellStyle name="Hyperlink" xfId="9" builtinId="8" hidden="1"/>
    <cellStyle name="Hyperlink" xfId="11" builtinId="8" hidden="1"/>
    <cellStyle name="Normal" xfId="0" builtinId="0"/>
    <cellStyle name="Normal 2" xfId="4"/>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4"/>
  <sheetViews>
    <sheetView topLeftCell="A226" zoomScale="115" zoomScaleNormal="115" zoomScalePageLayoutView="115" workbookViewId="0">
      <selection activeCell="D234" sqref="D234"/>
    </sheetView>
  </sheetViews>
  <sheetFormatPr defaultColWidth="11.6640625" defaultRowHeight="13.2" x14ac:dyDescent="0.25"/>
  <cols>
    <col min="1" max="2" width="11.6640625" style="27" customWidth="1"/>
    <col min="3" max="3" width="12.6640625" style="27" customWidth="1"/>
    <col min="4" max="4" width="12.44140625" style="27" customWidth="1"/>
    <col min="5" max="5" width="14.109375" style="27" customWidth="1"/>
    <col min="6" max="6" width="12" style="27" customWidth="1"/>
    <col min="7" max="7" width="11.6640625" style="31" customWidth="1"/>
    <col min="8" max="8" width="2.33203125" style="27" customWidth="1"/>
    <col min="9" max="16384" width="11.6640625" style="27"/>
  </cols>
  <sheetData>
    <row r="1" spans="1:11" x14ac:dyDescent="0.25">
      <c r="A1" s="99" t="s">
        <v>165</v>
      </c>
      <c r="B1" s="1"/>
      <c r="C1" s="1"/>
      <c r="D1" s="45"/>
      <c r="E1" s="1"/>
      <c r="F1" s="1"/>
      <c r="G1" s="73"/>
      <c r="H1" s="1"/>
      <c r="I1" s="1"/>
      <c r="J1" s="1"/>
      <c r="K1" s="1"/>
    </row>
    <row r="2" spans="1:11" x14ac:dyDescent="0.25">
      <c r="A2" s="2"/>
      <c r="B2" s="2"/>
      <c r="C2" s="2"/>
      <c r="D2" s="2"/>
      <c r="E2" s="2"/>
      <c r="F2" s="2"/>
      <c r="G2" s="9"/>
      <c r="H2" s="2"/>
      <c r="I2" s="2"/>
      <c r="J2" s="2"/>
      <c r="K2" s="2"/>
    </row>
    <row r="3" spans="1:11" ht="15.6" x14ac:dyDescent="0.3">
      <c r="A3" s="124" t="s">
        <v>166</v>
      </c>
      <c r="B3" s="125"/>
      <c r="C3" s="125"/>
      <c r="D3" s="125"/>
      <c r="E3" s="125"/>
      <c r="F3" s="125"/>
      <c r="G3" s="125"/>
      <c r="H3" s="3"/>
      <c r="I3" s="2"/>
      <c r="J3" s="2"/>
      <c r="K3" s="2"/>
    </row>
    <row r="4" spans="1:11" ht="15.6" x14ac:dyDescent="0.3">
      <c r="A4" s="100"/>
      <c r="B4" s="101"/>
      <c r="C4" s="101"/>
      <c r="D4" s="101" t="s">
        <v>167</v>
      </c>
      <c r="E4" s="101"/>
      <c r="F4" s="101"/>
      <c r="G4" s="101"/>
      <c r="H4" s="3"/>
      <c r="I4" s="2"/>
      <c r="J4" s="2"/>
      <c r="K4" s="2"/>
    </row>
    <row r="5" spans="1:11" s="31" customFormat="1" ht="16.05" customHeight="1" x14ac:dyDescent="0.3">
      <c r="A5" s="120"/>
      <c r="B5" s="120"/>
      <c r="C5" s="120"/>
      <c r="D5" s="101" t="s">
        <v>168</v>
      </c>
      <c r="E5" s="120"/>
      <c r="F5" s="120"/>
      <c r="G5" s="120"/>
      <c r="H5" s="9"/>
      <c r="I5" s="9"/>
      <c r="J5" s="9"/>
      <c r="K5" s="9"/>
    </row>
    <row r="6" spans="1:11" s="31" customFormat="1" ht="12.75" customHeight="1" x14ac:dyDescent="0.25">
      <c r="A6" s="9"/>
      <c r="B6" s="9"/>
      <c r="C6" s="9"/>
      <c r="D6" s="9"/>
      <c r="E6" s="9"/>
      <c r="F6" s="9"/>
      <c r="G6" s="9"/>
      <c r="H6" s="9"/>
      <c r="I6" s="9"/>
      <c r="J6" s="9"/>
      <c r="K6" s="9"/>
    </row>
    <row r="7" spans="1:11" s="31" customFormat="1" ht="12.75" customHeight="1" x14ac:dyDescent="0.25">
      <c r="A7" s="9" t="s">
        <v>87</v>
      </c>
      <c r="B7" s="9"/>
      <c r="C7" s="9"/>
      <c r="D7" s="9"/>
      <c r="E7" s="9"/>
      <c r="F7" s="9"/>
      <c r="G7" s="9"/>
      <c r="H7" s="9"/>
      <c r="I7" s="9"/>
      <c r="J7" s="9"/>
      <c r="K7" s="9"/>
    </row>
    <row r="8" spans="1:11" ht="12.75" customHeight="1" x14ac:dyDescent="0.3">
      <c r="D8" s="2"/>
      <c r="E8" s="2"/>
      <c r="F8" s="3"/>
      <c r="G8" s="74"/>
      <c r="H8" s="3"/>
    </row>
    <row r="9" spans="1:11" ht="12.75" customHeight="1" x14ac:dyDescent="0.3">
      <c r="A9" s="26" t="s">
        <v>89</v>
      </c>
      <c r="B9" s="2"/>
      <c r="C9" s="2"/>
      <c r="D9" s="2"/>
      <c r="E9" s="2"/>
      <c r="F9" s="3"/>
      <c r="G9" s="74"/>
      <c r="H9" s="3"/>
      <c r="I9" s="2"/>
    </row>
    <row r="10" spans="1:11" ht="12.75" customHeight="1" x14ac:dyDescent="0.3">
      <c r="A10" s="9" t="s">
        <v>1</v>
      </c>
      <c r="B10" s="2"/>
      <c r="C10" s="2"/>
      <c r="D10" s="2"/>
      <c r="E10" s="2"/>
      <c r="F10" s="3"/>
      <c r="G10" s="74"/>
      <c r="H10" s="3"/>
      <c r="I10" s="2"/>
    </row>
    <row r="11" spans="1:11" ht="12.75" customHeight="1" thickBot="1" x14ac:dyDescent="0.35">
      <c r="A11" s="23"/>
      <c r="B11" s="23"/>
      <c r="C11" s="23"/>
      <c r="D11" s="23"/>
      <c r="E11" s="13">
        <v>2015</v>
      </c>
      <c r="F11" s="13">
        <v>2014</v>
      </c>
      <c r="G11" s="74"/>
      <c r="J11" s="2"/>
      <c r="K11" s="2"/>
    </row>
    <row r="12" spans="1:11" ht="12.75" customHeight="1" x14ac:dyDescent="0.3">
      <c r="A12" s="48" t="s">
        <v>12</v>
      </c>
      <c r="B12" s="2"/>
      <c r="C12" s="2"/>
      <c r="D12" s="2"/>
      <c r="E12" s="2"/>
      <c r="F12" s="35"/>
      <c r="G12" s="74"/>
    </row>
    <row r="13" spans="1:11" ht="12.75" customHeight="1" x14ac:dyDescent="0.3">
      <c r="A13" s="2" t="s">
        <v>13</v>
      </c>
      <c r="B13" s="2"/>
      <c r="C13" s="2"/>
      <c r="D13" s="2"/>
      <c r="E13" s="15">
        <v>91450</v>
      </c>
      <c r="F13" s="35">
        <v>74625</v>
      </c>
      <c r="G13" s="74"/>
      <c r="H13" s="2"/>
      <c r="I13" s="2"/>
      <c r="J13" s="46"/>
      <c r="K13" s="46"/>
    </row>
    <row r="14" spans="1:11" ht="12.75" customHeight="1" x14ac:dyDescent="0.3">
      <c r="A14" s="2" t="s">
        <v>88</v>
      </c>
      <c r="B14" s="2"/>
      <c r="C14" s="2"/>
      <c r="D14" s="2"/>
      <c r="E14" s="15">
        <v>11400</v>
      </c>
      <c r="F14" s="35">
        <v>15100</v>
      </c>
      <c r="G14" s="74"/>
      <c r="H14" s="2"/>
      <c r="I14" s="2"/>
      <c r="J14" s="46"/>
      <c r="K14" s="46"/>
    </row>
    <row r="15" spans="1:11" ht="12.75" customHeight="1" x14ac:dyDescent="0.3">
      <c r="A15" s="2" t="s">
        <v>14</v>
      </c>
      <c r="B15" s="2"/>
      <c r="C15" s="2"/>
      <c r="D15" s="2"/>
      <c r="E15" s="15">
        <v>103365</v>
      </c>
      <c r="F15" s="35">
        <v>85527</v>
      </c>
      <c r="G15" s="74"/>
      <c r="H15" s="2"/>
      <c r="I15" s="2"/>
      <c r="J15" s="41"/>
      <c r="K15" s="41"/>
    </row>
    <row r="16" spans="1:11" ht="12.75" customHeight="1" x14ac:dyDescent="0.3">
      <c r="A16" s="2" t="s">
        <v>15</v>
      </c>
      <c r="B16" s="2"/>
      <c r="C16" s="2"/>
      <c r="D16" s="2"/>
      <c r="E16" s="17">
        <v>38444</v>
      </c>
      <c r="F16" s="36">
        <v>34982</v>
      </c>
      <c r="G16" s="74"/>
      <c r="H16" s="2"/>
      <c r="I16" s="2"/>
      <c r="J16" s="41"/>
      <c r="K16" s="41"/>
    </row>
    <row r="17" spans="1:11" ht="12.75" customHeight="1" x14ac:dyDescent="0.3">
      <c r="A17" s="5" t="s">
        <v>16</v>
      </c>
      <c r="B17" s="2"/>
      <c r="C17" s="2"/>
      <c r="D17" s="2"/>
      <c r="E17" s="15">
        <f>SUM(E13:E16)</f>
        <v>244659</v>
      </c>
      <c r="F17" s="15">
        <f>SUM(F13:F16)</f>
        <v>210234</v>
      </c>
      <c r="G17" s="74"/>
      <c r="H17" s="2"/>
      <c r="I17" s="2"/>
      <c r="J17" s="46"/>
      <c r="K17" s="46"/>
    </row>
    <row r="18" spans="1:11" ht="12.75" customHeight="1" x14ac:dyDescent="0.3">
      <c r="A18" s="5" t="s">
        <v>100</v>
      </c>
      <c r="B18" s="2"/>
      <c r="C18" s="2"/>
      <c r="D18" s="2"/>
      <c r="E18" s="17">
        <v>67165</v>
      </c>
      <c r="F18" s="35">
        <v>42436</v>
      </c>
      <c r="G18" s="74"/>
      <c r="H18" s="2"/>
      <c r="I18" s="2"/>
      <c r="J18" s="41"/>
      <c r="K18" s="41"/>
    </row>
    <row r="19" spans="1:11" ht="12.75" customHeight="1" thickBot="1" x14ac:dyDescent="0.35">
      <c r="A19" s="2" t="s">
        <v>17</v>
      </c>
      <c r="B19" s="2"/>
      <c r="C19" s="2"/>
      <c r="D19" s="2"/>
      <c r="E19" s="24">
        <f>E17+E18</f>
        <v>311824</v>
      </c>
      <c r="F19" s="24">
        <f>F17+F18</f>
        <v>252670</v>
      </c>
      <c r="G19" s="74"/>
      <c r="H19" s="2"/>
      <c r="I19" s="2"/>
      <c r="J19" s="46"/>
      <c r="K19" s="46"/>
    </row>
    <row r="20" spans="1:11" ht="12.75" customHeight="1" thickTop="1" x14ac:dyDescent="0.3">
      <c r="A20" s="2"/>
      <c r="B20" s="2"/>
      <c r="C20" s="2"/>
      <c r="D20" s="2"/>
      <c r="E20" s="15"/>
      <c r="F20" s="35"/>
      <c r="G20" s="74"/>
      <c r="H20" s="2"/>
      <c r="I20" s="2"/>
    </row>
    <row r="21" spans="1:11" ht="12.75" customHeight="1" x14ac:dyDescent="0.3">
      <c r="A21" s="48" t="s">
        <v>18</v>
      </c>
      <c r="B21" s="2"/>
      <c r="C21" s="2"/>
      <c r="D21" s="2"/>
      <c r="E21" s="15"/>
      <c r="F21" s="35"/>
      <c r="G21" s="74"/>
    </row>
    <row r="22" spans="1:11" ht="12.75" customHeight="1" x14ac:dyDescent="0.3">
      <c r="A22" s="2" t="s">
        <v>19</v>
      </c>
      <c r="B22" s="2"/>
      <c r="C22" s="2"/>
      <c r="D22" s="2"/>
      <c r="E22" s="15">
        <v>30761</v>
      </c>
      <c r="F22" s="35">
        <v>23109</v>
      </c>
      <c r="G22" s="74"/>
      <c r="H22" s="2"/>
      <c r="I22" s="2"/>
      <c r="J22" s="46"/>
      <c r="K22" s="46"/>
    </row>
    <row r="23" spans="1:11" ht="12.75" customHeight="1" x14ac:dyDescent="0.3">
      <c r="A23" s="2" t="s">
        <v>20</v>
      </c>
      <c r="B23" s="2"/>
      <c r="C23" s="2"/>
      <c r="D23" s="2"/>
      <c r="E23" s="15">
        <v>30477</v>
      </c>
      <c r="F23" s="35">
        <v>22656</v>
      </c>
      <c r="G23" s="74"/>
      <c r="H23" s="2"/>
      <c r="I23" s="2"/>
      <c r="J23" s="41"/>
      <c r="K23" s="41"/>
    </row>
    <row r="24" spans="1:11" ht="12.75" customHeight="1" x14ac:dyDescent="0.3">
      <c r="A24" s="2" t="s">
        <v>21</v>
      </c>
      <c r="B24" s="2"/>
      <c r="C24" s="2"/>
      <c r="D24" s="2"/>
      <c r="E24" s="17">
        <v>16717</v>
      </c>
      <c r="F24" s="36">
        <v>14217</v>
      </c>
      <c r="G24" s="74"/>
      <c r="H24" s="2"/>
      <c r="I24" s="2"/>
      <c r="J24" s="41"/>
      <c r="K24" s="41"/>
    </row>
    <row r="25" spans="1:11" ht="12.75" customHeight="1" x14ac:dyDescent="0.3">
      <c r="A25" s="5" t="s">
        <v>22</v>
      </c>
      <c r="B25" s="2"/>
      <c r="C25" s="2"/>
      <c r="D25" s="2"/>
      <c r="E25" s="15">
        <f>SUM(E22:E24)</f>
        <v>77955</v>
      </c>
      <c r="F25" s="15">
        <f>SUM(F22:F24)</f>
        <v>59982</v>
      </c>
      <c r="G25" s="74"/>
      <c r="H25" s="2"/>
      <c r="J25" s="47"/>
      <c r="K25" s="47"/>
    </row>
    <row r="26" spans="1:11" ht="12.75" customHeight="1" x14ac:dyDescent="0.3">
      <c r="A26" s="2" t="s">
        <v>23</v>
      </c>
      <c r="B26" s="2"/>
      <c r="C26" s="2"/>
      <c r="D26" s="2"/>
      <c r="E26" s="17">
        <v>76263.634000000093</v>
      </c>
      <c r="F26" s="36">
        <v>63914</v>
      </c>
      <c r="G26" s="74"/>
      <c r="H26" s="2"/>
      <c r="I26" s="2"/>
      <c r="J26" s="41"/>
      <c r="K26" s="41"/>
    </row>
    <row r="27" spans="1:11" ht="12.75" customHeight="1" x14ac:dyDescent="0.3">
      <c r="A27" s="5" t="s">
        <v>24</v>
      </c>
      <c r="B27" s="2"/>
      <c r="C27" s="2"/>
      <c r="D27" s="2"/>
      <c r="E27" s="15">
        <f>E25+E26</f>
        <v>154218.63400000008</v>
      </c>
      <c r="F27" s="15">
        <f>F25+F26</f>
        <v>123896</v>
      </c>
      <c r="G27" s="74"/>
      <c r="H27" s="2"/>
      <c r="I27" s="2"/>
      <c r="J27" s="46"/>
      <c r="K27" s="46"/>
    </row>
    <row r="28" spans="1:11" ht="12.75" customHeight="1" x14ac:dyDescent="0.3">
      <c r="A28" s="2" t="s">
        <v>25</v>
      </c>
      <c r="B28" s="2"/>
      <c r="C28" s="2"/>
      <c r="D28" s="2"/>
      <c r="E28" s="15">
        <v>100000</v>
      </c>
      <c r="F28" s="35">
        <v>90000</v>
      </c>
      <c r="G28" s="74"/>
      <c r="H28" s="2"/>
      <c r="I28" s="2"/>
      <c r="J28" s="41"/>
      <c r="K28" s="41"/>
    </row>
    <row r="29" spans="1:11" ht="12.75" customHeight="1" x14ac:dyDescent="0.3">
      <c r="A29" s="2" t="s">
        <v>26</v>
      </c>
      <c r="B29" s="2"/>
      <c r="C29" s="2"/>
      <c r="D29" s="2"/>
      <c r="E29" s="17">
        <v>57605</v>
      </c>
      <c r="F29" s="35">
        <v>38774</v>
      </c>
      <c r="G29" s="74"/>
      <c r="H29" s="2"/>
      <c r="I29" s="2"/>
      <c r="J29" s="41"/>
      <c r="K29" s="41"/>
    </row>
    <row r="30" spans="1:11" ht="12.75" customHeight="1" x14ac:dyDescent="0.3">
      <c r="A30" s="5" t="s">
        <v>27</v>
      </c>
      <c r="B30" s="2"/>
      <c r="C30" s="2"/>
      <c r="D30" s="2"/>
      <c r="E30" s="25">
        <f>E28+E29</f>
        <v>157605</v>
      </c>
      <c r="F30" s="25">
        <f>F28+F29</f>
        <v>128774</v>
      </c>
      <c r="G30" s="74"/>
      <c r="H30" s="2"/>
      <c r="I30" s="2"/>
      <c r="J30" s="46"/>
      <c r="K30" s="46"/>
    </row>
    <row r="31" spans="1:11" ht="12.75" customHeight="1" thickBot="1" x14ac:dyDescent="0.35">
      <c r="A31" s="2" t="s">
        <v>28</v>
      </c>
      <c r="B31" s="2"/>
      <c r="C31" s="2"/>
      <c r="D31" s="11"/>
      <c r="E31" s="19">
        <f>E27+E30</f>
        <v>311823.63400000008</v>
      </c>
      <c r="F31" s="19">
        <f>F27+F30</f>
        <v>252670</v>
      </c>
      <c r="G31" s="74"/>
      <c r="H31" s="2"/>
      <c r="J31" s="47"/>
      <c r="K31" s="46"/>
    </row>
    <row r="32" spans="1:11" ht="12.75" customHeight="1" thickTop="1" x14ac:dyDescent="0.3">
      <c r="A32" s="3"/>
      <c r="B32" s="3"/>
      <c r="C32" s="3"/>
      <c r="D32" s="3"/>
      <c r="E32" s="3"/>
      <c r="F32" s="3"/>
      <c r="G32" s="74"/>
      <c r="H32" s="3"/>
      <c r="I32" s="2"/>
      <c r="J32" s="2"/>
      <c r="K32" s="2"/>
    </row>
    <row r="33" spans="1:11" x14ac:dyDescent="0.25">
      <c r="A33" s="128" t="s">
        <v>118</v>
      </c>
      <c r="B33" s="128"/>
      <c r="C33" s="128"/>
      <c r="D33" s="128"/>
      <c r="E33" s="128"/>
      <c r="F33" s="128"/>
      <c r="G33" s="128"/>
      <c r="H33" s="128"/>
      <c r="I33" s="2"/>
      <c r="J33" s="2"/>
      <c r="K33" s="2"/>
    </row>
    <row r="34" spans="1:11" x14ac:dyDescent="0.25">
      <c r="A34" s="128"/>
      <c r="B34" s="128"/>
      <c r="C34" s="128"/>
      <c r="D34" s="128"/>
      <c r="E34" s="128"/>
      <c r="F34" s="128"/>
      <c r="G34" s="128"/>
      <c r="H34" s="128"/>
      <c r="I34" s="2"/>
      <c r="J34" s="2"/>
      <c r="K34" s="2"/>
    </row>
    <row r="35" spans="1:11" x14ac:dyDescent="0.25">
      <c r="A35" s="128"/>
      <c r="B35" s="128"/>
      <c r="C35" s="128"/>
      <c r="D35" s="128"/>
      <c r="E35" s="128"/>
      <c r="F35" s="128"/>
      <c r="G35" s="128"/>
      <c r="H35" s="128"/>
      <c r="I35" s="2"/>
      <c r="J35" s="2"/>
      <c r="K35" s="2"/>
    </row>
    <row r="36" spans="1:11" x14ac:dyDescent="0.25">
      <c r="A36" s="128"/>
      <c r="B36" s="128"/>
      <c r="C36" s="128"/>
      <c r="D36" s="128"/>
      <c r="E36" s="128"/>
      <c r="F36" s="128"/>
      <c r="G36" s="128"/>
      <c r="H36" s="128"/>
      <c r="I36" s="72" t="s">
        <v>104</v>
      </c>
      <c r="J36" s="2"/>
      <c r="K36" s="2"/>
    </row>
    <row r="37" spans="1:11" x14ac:dyDescent="0.25">
      <c r="A37" s="4"/>
      <c r="B37" s="2"/>
      <c r="C37" s="2"/>
      <c r="D37" s="2"/>
      <c r="E37" s="2"/>
      <c r="F37" s="2"/>
      <c r="G37" s="9"/>
      <c r="H37" s="2"/>
      <c r="I37" s="2"/>
      <c r="J37" s="2"/>
      <c r="K37" s="2"/>
    </row>
    <row r="38" spans="1:11" x14ac:dyDescent="0.25">
      <c r="A38" s="126" t="s">
        <v>99</v>
      </c>
      <c r="B38" s="123"/>
      <c r="C38" s="123"/>
      <c r="D38" s="123"/>
      <c r="E38" s="123"/>
      <c r="F38" s="123"/>
      <c r="G38" s="123"/>
      <c r="H38" s="2"/>
      <c r="I38" s="2"/>
      <c r="J38" s="2"/>
      <c r="K38" s="2"/>
    </row>
    <row r="39" spans="1:11" x14ac:dyDescent="0.25">
      <c r="A39" s="123"/>
      <c r="B39" s="123"/>
      <c r="C39" s="123"/>
      <c r="D39" s="123"/>
      <c r="E39" s="123"/>
      <c r="F39" s="123"/>
      <c r="G39" s="123"/>
      <c r="H39" s="2"/>
      <c r="I39" s="2"/>
      <c r="J39" s="2"/>
      <c r="K39" s="2"/>
    </row>
    <row r="40" spans="1:11" x14ac:dyDescent="0.25">
      <c r="A40" s="2"/>
      <c r="B40" s="2"/>
      <c r="C40" s="2"/>
      <c r="D40" s="2"/>
      <c r="E40" s="2"/>
      <c r="F40" s="2"/>
      <c r="G40" s="75"/>
      <c r="H40" s="2"/>
      <c r="I40" s="2"/>
      <c r="J40" s="2"/>
      <c r="K40" s="2"/>
    </row>
    <row r="41" spans="1:11" x14ac:dyDescent="0.25">
      <c r="A41" s="1" t="s">
        <v>96</v>
      </c>
      <c r="B41" s="2"/>
      <c r="C41" s="2"/>
      <c r="D41" s="2"/>
      <c r="E41" s="2"/>
      <c r="F41" s="1"/>
      <c r="G41" s="9"/>
      <c r="H41" s="2"/>
      <c r="I41" s="2"/>
      <c r="J41" s="2"/>
      <c r="K41" s="2"/>
    </row>
    <row r="42" spans="1:11" x14ac:dyDescent="0.25">
      <c r="A42" s="1" t="s">
        <v>103</v>
      </c>
      <c r="B42" s="2"/>
      <c r="C42" s="2"/>
      <c r="D42" s="2"/>
      <c r="E42" s="2" t="s">
        <v>104</v>
      </c>
      <c r="F42" s="1"/>
      <c r="G42" s="9"/>
      <c r="H42" s="2"/>
      <c r="I42" s="2"/>
      <c r="J42" s="2"/>
      <c r="K42" s="2"/>
    </row>
    <row r="43" spans="1:11" x14ac:dyDescent="0.25">
      <c r="A43" s="2" t="s">
        <v>29</v>
      </c>
      <c r="B43" s="2"/>
      <c r="C43" s="2"/>
      <c r="E43" s="28">
        <v>455150</v>
      </c>
      <c r="F43" s="1"/>
      <c r="G43" s="9"/>
      <c r="H43" s="2"/>
      <c r="I43" s="2"/>
      <c r="J43" s="2"/>
      <c r="K43" s="2"/>
    </row>
    <row r="44" spans="1:11" x14ac:dyDescent="0.25">
      <c r="A44" s="2" t="s">
        <v>77</v>
      </c>
      <c r="B44" s="2"/>
      <c r="C44" s="2"/>
      <c r="E44" s="6">
        <v>0.15</v>
      </c>
      <c r="F44" s="1"/>
      <c r="G44" s="9"/>
      <c r="H44" s="2"/>
      <c r="I44" s="2"/>
      <c r="J44" s="2"/>
      <c r="K44" s="2"/>
    </row>
    <row r="45" spans="1:11" x14ac:dyDescent="0.25">
      <c r="A45" s="5" t="s">
        <v>31</v>
      </c>
      <c r="B45" s="2"/>
      <c r="C45" s="2"/>
      <c r="E45" s="8">
        <v>0.11</v>
      </c>
      <c r="F45" s="2"/>
      <c r="G45" s="9"/>
      <c r="H45" s="2"/>
      <c r="I45" s="2"/>
      <c r="J45" s="2"/>
      <c r="K45" s="2"/>
    </row>
    <row r="46" spans="1:11" x14ac:dyDescent="0.25">
      <c r="A46" s="2" t="s">
        <v>0</v>
      </c>
      <c r="B46" s="2"/>
      <c r="C46" s="2"/>
      <c r="E46" s="6">
        <v>0.4</v>
      </c>
      <c r="F46" s="2"/>
      <c r="G46" s="76"/>
      <c r="H46" s="7"/>
      <c r="I46" s="2"/>
      <c r="J46" s="2"/>
      <c r="K46" s="2"/>
    </row>
    <row r="47" spans="1:11" x14ac:dyDescent="0.25">
      <c r="A47" s="27" t="s">
        <v>6</v>
      </c>
      <c r="E47" s="29">
        <v>8575</v>
      </c>
      <c r="F47" s="2"/>
      <c r="G47" s="76"/>
      <c r="H47" s="7"/>
      <c r="I47" s="2"/>
      <c r="J47" s="2"/>
      <c r="K47" s="2"/>
    </row>
    <row r="48" spans="1:11" x14ac:dyDescent="0.25">
      <c r="A48" s="27" t="s">
        <v>30</v>
      </c>
      <c r="E48" s="30">
        <v>0.4</v>
      </c>
      <c r="F48" s="2"/>
      <c r="G48" s="9"/>
      <c r="H48" s="7"/>
      <c r="I48" s="2"/>
      <c r="J48" s="2"/>
      <c r="K48" s="2"/>
    </row>
    <row r="49" spans="1:11" x14ac:dyDescent="0.25">
      <c r="A49" s="10"/>
      <c r="B49" s="10"/>
      <c r="C49" s="10"/>
      <c r="D49" s="10"/>
      <c r="E49" s="10"/>
      <c r="F49" s="2"/>
      <c r="G49" s="9"/>
      <c r="H49" s="2"/>
      <c r="I49" s="2"/>
      <c r="J49" s="2"/>
      <c r="K49" s="2"/>
    </row>
    <row r="50" spans="1:11" ht="13.8" thickBot="1" x14ac:dyDescent="0.3">
      <c r="A50" s="2"/>
      <c r="B50" s="2"/>
      <c r="C50" s="2"/>
      <c r="D50" s="2"/>
      <c r="E50" s="13">
        <f>E11</f>
        <v>2015</v>
      </c>
      <c r="F50" s="13">
        <f>F11</f>
        <v>2014</v>
      </c>
      <c r="G50" s="77"/>
      <c r="H50" s="14"/>
      <c r="I50" s="12"/>
      <c r="J50" s="14"/>
      <c r="K50" s="12"/>
    </row>
    <row r="51" spans="1:11" x14ac:dyDescent="0.25">
      <c r="A51" s="2" t="s">
        <v>2</v>
      </c>
      <c r="B51" s="2"/>
      <c r="C51" s="2"/>
      <c r="D51" s="2"/>
      <c r="E51" s="57">
        <f>$E$43</f>
        <v>455150</v>
      </c>
      <c r="F51" s="53">
        <v>364120</v>
      </c>
      <c r="G51" s="78"/>
      <c r="H51" s="11"/>
      <c r="I51" s="16"/>
      <c r="J51" s="11"/>
      <c r="K51" s="16"/>
    </row>
    <row r="52" spans="1:11" x14ac:dyDescent="0.25">
      <c r="A52" s="5" t="s">
        <v>3</v>
      </c>
      <c r="B52" s="2"/>
      <c r="C52" s="2"/>
      <c r="D52" s="2"/>
      <c r="E52" s="58">
        <f>E51-E53</f>
        <v>386877.5</v>
      </c>
      <c r="F52" s="54">
        <v>321108.74</v>
      </c>
      <c r="G52" s="78"/>
      <c r="H52" s="11"/>
      <c r="I52" s="16"/>
      <c r="J52" s="11"/>
      <c r="K52" s="16"/>
    </row>
    <row r="53" spans="1:11" x14ac:dyDescent="0.25">
      <c r="A53" s="5" t="s">
        <v>4</v>
      </c>
      <c r="B53" s="2"/>
      <c r="C53" s="2"/>
      <c r="D53" s="2"/>
      <c r="E53" s="57">
        <f>E51*$E$44</f>
        <v>68272.5</v>
      </c>
      <c r="F53" s="53">
        <v>43011.26</v>
      </c>
      <c r="G53" s="78"/>
      <c r="H53" s="11"/>
      <c r="I53" s="16"/>
      <c r="J53" s="11"/>
      <c r="K53" s="16"/>
    </row>
    <row r="54" spans="1:11" x14ac:dyDescent="0.25">
      <c r="A54" s="5" t="s">
        <v>97</v>
      </c>
      <c r="B54" s="2"/>
      <c r="C54" s="2"/>
      <c r="D54" s="2"/>
      <c r="E54" s="59">
        <f>$E$45*$E$18</f>
        <v>7388.15</v>
      </c>
      <c r="F54" s="54">
        <v>6752</v>
      </c>
      <c r="G54" s="78"/>
      <c r="H54" s="11"/>
      <c r="I54" s="16"/>
      <c r="J54" s="11"/>
      <c r="K54" s="16"/>
    </row>
    <row r="55" spans="1:11" x14ac:dyDescent="0.25">
      <c r="A55" s="5" t="s">
        <v>5</v>
      </c>
      <c r="B55" s="2"/>
      <c r="C55" s="2"/>
      <c r="D55" s="2"/>
      <c r="E55" s="57">
        <f>E53-E54</f>
        <v>60884.35</v>
      </c>
      <c r="F55" s="53">
        <v>36259.26</v>
      </c>
      <c r="G55" s="78"/>
      <c r="H55" s="11"/>
      <c r="I55" s="16"/>
      <c r="J55" s="11"/>
      <c r="K55" s="16"/>
    </row>
    <row r="56" spans="1:11" x14ac:dyDescent="0.25">
      <c r="A56" s="5" t="s">
        <v>6</v>
      </c>
      <c r="B56" s="2"/>
      <c r="C56" s="2"/>
      <c r="D56" s="2"/>
      <c r="E56" s="59">
        <f>$E$47</f>
        <v>8575</v>
      </c>
      <c r="F56" s="54">
        <v>7829</v>
      </c>
      <c r="G56" s="78"/>
      <c r="H56" s="18"/>
      <c r="I56" s="16"/>
      <c r="J56" s="18"/>
      <c r="K56" s="16"/>
    </row>
    <row r="57" spans="1:11" x14ac:dyDescent="0.25">
      <c r="A57" s="5" t="s">
        <v>7</v>
      </c>
      <c r="B57" s="2"/>
      <c r="C57" s="2"/>
      <c r="D57" s="2"/>
      <c r="E57" s="57">
        <f>E55-E56</f>
        <v>52309.35</v>
      </c>
      <c r="F57" s="53">
        <v>28430.26</v>
      </c>
      <c r="G57" s="78"/>
      <c r="H57" s="11"/>
      <c r="I57" s="16"/>
      <c r="J57" s="11"/>
      <c r="K57" s="16"/>
    </row>
    <row r="58" spans="1:11" x14ac:dyDescent="0.25">
      <c r="A58" s="5" t="s">
        <v>8</v>
      </c>
      <c r="B58" s="2"/>
      <c r="C58" s="2"/>
      <c r="D58" s="2"/>
      <c r="E58" s="60">
        <f>$E$46*E57</f>
        <v>20923.740000000002</v>
      </c>
      <c r="F58" s="53">
        <v>11372.104000000005</v>
      </c>
      <c r="G58" s="78"/>
      <c r="H58" s="11"/>
      <c r="I58" s="16"/>
      <c r="J58" s="11"/>
      <c r="K58" s="16"/>
    </row>
    <row r="59" spans="1:11" ht="13.8" thickBot="1" x14ac:dyDescent="0.3">
      <c r="A59" s="5" t="s">
        <v>9</v>
      </c>
      <c r="B59" s="2"/>
      <c r="C59" s="2"/>
      <c r="D59" s="2"/>
      <c r="E59" s="61">
        <f>E57-E58</f>
        <v>31385.609999999997</v>
      </c>
      <c r="F59" s="55">
        <v>17058.156000000003</v>
      </c>
      <c r="G59" s="78"/>
      <c r="H59" s="11"/>
      <c r="I59" s="16"/>
      <c r="J59" s="11"/>
      <c r="K59" s="16"/>
    </row>
    <row r="60" spans="1:11" ht="13.8" thickTop="1" x14ac:dyDescent="0.25">
      <c r="A60" s="5"/>
      <c r="B60" s="2"/>
      <c r="C60" s="2"/>
      <c r="D60" s="2"/>
      <c r="E60" s="15"/>
      <c r="G60" s="78"/>
      <c r="H60" s="11"/>
      <c r="I60" s="16"/>
      <c r="J60" s="11"/>
      <c r="K60" s="16"/>
    </row>
    <row r="61" spans="1:11" x14ac:dyDescent="0.25">
      <c r="A61" s="9" t="s">
        <v>10</v>
      </c>
      <c r="B61" s="2"/>
      <c r="C61" s="2"/>
      <c r="D61" s="2"/>
      <c r="E61" s="57">
        <f>$E$48*E59</f>
        <v>12554.243999999999</v>
      </c>
      <c r="F61" s="33">
        <v>6823</v>
      </c>
      <c r="G61" s="78"/>
      <c r="H61" s="11"/>
      <c r="I61" s="16"/>
      <c r="J61" s="11"/>
      <c r="K61" s="16"/>
    </row>
    <row r="62" spans="1:11" x14ac:dyDescent="0.25">
      <c r="A62" s="5" t="s">
        <v>11</v>
      </c>
      <c r="B62" s="2"/>
      <c r="C62" s="2"/>
      <c r="D62" s="2"/>
      <c r="E62" s="57">
        <f>E59-E61</f>
        <v>18831.365999999998</v>
      </c>
      <c r="F62" s="56">
        <v>10235</v>
      </c>
      <c r="G62" s="78"/>
      <c r="H62" s="11"/>
      <c r="I62" s="16"/>
      <c r="J62" s="11"/>
      <c r="K62" s="16"/>
    </row>
    <row r="63" spans="1:11" x14ac:dyDescent="0.25">
      <c r="A63" s="10"/>
      <c r="B63" s="2"/>
      <c r="C63" s="2"/>
      <c r="D63" s="2"/>
      <c r="E63" s="10"/>
      <c r="F63" s="20"/>
      <c r="G63" s="79"/>
      <c r="H63" s="21"/>
      <c r="I63" s="21"/>
      <c r="J63" s="11"/>
      <c r="K63" s="11"/>
    </row>
    <row r="64" spans="1:11" x14ac:dyDescent="0.25">
      <c r="A64" s="127" t="s">
        <v>119</v>
      </c>
      <c r="B64" s="123"/>
      <c r="C64" s="123"/>
      <c r="D64" s="123"/>
      <c r="E64" s="123"/>
      <c r="F64" s="123"/>
      <c r="G64" s="79"/>
      <c r="H64" s="21"/>
      <c r="I64" s="22"/>
      <c r="J64" s="11"/>
      <c r="K64" s="11"/>
    </row>
    <row r="65" spans="1:7" x14ac:dyDescent="0.25">
      <c r="A65" s="123"/>
      <c r="B65" s="123"/>
      <c r="C65" s="123"/>
      <c r="D65" s="123"/>
      <c r="E65" s="123"/>
      <c r="F65" s="123"/>
    </row>
    <row r="66" spans="1:7" x14ac:dyDescent="0.25">
      <c r="A66" s="44"/>
    </row>
    <row r="67" spans="1:7" x14ac:dyDescent="0.25">
      <c r="A67" s="32" t="s">
        <v>32</v>
      </c>
    </row>
    <row r="68" spans="1:7" x14ac:dyDescent="0.25">
      <c r="A68" s="27" t="s">
        <v>1</v>
      </c>
    </row>
    <row r="70" spans="1:7" x14ac:dyDescent="0.25">
      <c r="A70" s="71" t="s">
        <v>120</v>
      </c>
      <c r="E70" s="57">
        <f>$F$29</f>
        <v>38774</v>
      </c>
    </row>
    <row r="71" spans="1:7" x14ac:dyDescent="0.25">
      <c r="A71" s="71" t="s">
        <v>121</v>
      </c>
      <c r="E71" s="57">
        <f>$E$59</f>
        <v>31385.609999999997</v>
      </c>
    </row>
    <row r="72" spans="1:7" x14ac:dyDescent="0.25">
      <c r="A72" s="71" t="s">
        <v>122</v>
      </c>
      <c r="E72" s="83">
        <f>$E$61</f>
        <v>12554.243999999999</v>
      </c>
    </row>
    <row r="73" spans="1:7" ht="13.8" thickBot="1" x14ac:dyDescent="0.3">
      <c r="A73" s="71" t="s">
        <v>123</v>
      </c>
      <c r="E73" s="63">
        <f>E70+E71-E72</f>
        <v>57605.366000000002</v>
      </c>
    </row>
    <row r="74" spans="1:7" ht="13.8" thickTop="1" x14ac:dyDescent="0.25">
      <c r="A74" s="71"/>
      <c r="E74" s="84"/>
    </row>
    <row r="76" spans="1:7" x14ac:dyDescent="0.25">
      <c r="A76" s="32" t="s">
        <v>124</v>
      </c>
    </row>
    <row r="77" spans="1:7" x14ac:dyDescent="0.25">
      <c r="A77" s="27" t="s">
        <v>1</v>
      </c>
    </row>
    <row r="78" spans="1:7" ht="27" thickBot="1" x14ac:dyDescent="0.3">
      <c r="E78" s="85" t="s">
        <v>25</v>
      </c>
      <c r="F78" s="86" t="s">
        <v>26</v>
      </c>
      <c r="G78" s="85" t="s">
        <v>117</v>
      </c>
    </row>
    <row r="79" spans="1:7" ht="13.8" thickTop="1" x14ac:dyDescent="0.25"/>
    <row r="80" spans="1:7" x14ac:dyDescent="0.25">
      <c r="A80" s="27" t="s">
        <v>125</v>
      </c>
      <c r="E80" s="89">
        <f>F28</f>
        <v>90000</v>
      </c>
      <c r="F80" s="89">
        <f>F29</f>
        <v>38774</v>
      </c>
      <c r="G80" s="90">
        <f>SUM(E80:F80)</f>
        <v>128774</v>
      </c>
    </row>
    <row r="81" spans="1:9" x14ac:dyDescent="0.25">
      <c r="A81" s="27" t="s">
        <v>106</v>
      </c>
      <c r="E81" s="91"/>
      <c r="F81" s="89">
        <f>E59</f>
        <v>31385.609999999997</v>
      </c>
      <c r="G81" s="90">
        <f t="shared" ref="G81:G83" si="0">SUM(E81:F81)</f>
        <v>31385.609999999997</v>
      </c>
    </row>
    <row r="82" spans="1:9" x14ac:dyDescent="0.25">
      <c r="A82" s="27" t="s">
        <v>107</v>
      </c>
      <c r="E82" s="91"/>
      <c r="F82" s="92">
        <f>-E61</f>
        <v>-12554.243999999999</v>
      </c>
      <c r="G82" s="90">
        <f t="shared" si="0"/>
        <v>-12554.243999999999</v>
      </c>
    </row>
    <row r="83" spans="1:9" x14ac:dyDescent="0.25">
      <c r="A83" s="27" t="s">
        <v>108</v>
      </c>
      <c r="E83" s="89">
        <f>E28-F28</f>
        <v>10000</v>
      </c>
      <c r="F83" s="91"/>
      <c r="G83" s="90">
        <f t="shared" si="0"/>
        <v>10000</v>
      </c>
    </row>
    <row r="84" spans="1:9" ht="13.8" thickBot="1" x14ac:dyDescent="0.3">
      <c r="A84" s="27" t="s">
        <v>126</v>
      </c>
      <c r="E84" s="87">
        <f>SUM(E80:E83)</f>
        <v>100000</v>
      </c>
      <c r="F84" s="87">
        <f t="shared" ref="F84:G84" si="1">SUM(F80:F83)</f>
        <v>57605.366000000002</v>
      </c>
      <c r="G84" s="87">
        <f t="shared" si="1"/>
        <v>157605.36599999998</v>
      </c>
    </row>
    <row r="85" spans="1:9" ht="13.8" thickTop="1" x14ac:dyDescent="0.25"/>
    <row r="87" spans="1:9" x14ac:dyDescent="0.25">
      <c r="A87" s="32" t="s">
        <v>33</v>
      </c>
    </row>
    <row r="88" spans="1:9" x14ac:dyDescent="0.25">
      <c r="A88" s="27" t="s">
        <v>1</v>
      </c>
    </row>
    <row r="90" spans="1:9" x14ac:dyDescent="0.25">
      <c r="A90" s="34" t="s">
        <v>34</v>
      </c>
    </row>
    <row r="91" spans="1:9" x14ac:dyDescent="0.25">
      <c r="A91" s="27" t="s">
        <v>35</v>
      </c>
      <c r="E91" s="88">
        <f>E59</f>
        <v>31385.609999999997</v>
      </c>
    </row>
    <row r="92" spans="1:9" x14ac:dyDescent="0.25">
      <c r="A92" s="27" t="s">
        <v>90</v>
      </c>
    </row>
    <row r="93" spans="1:9" x14ac:dyDescent="0.25">
      <c r="A93" s="27" t="s">
        <v>91</v>
      </c>
    </row>
    <row r="94" spans="1:9" x14ac:dyDescent="0.25">
      <c r="A94" s="27" t="s">
        <v>36</v>
      </c>
      <c r="E94" s="57">
        <f>E54</f>
        <v>7388.15</v>
      </c>
    </row>
    <row r="95" spans="1:9" x14ac:dyDescent="0.25">
      <c r="A95" s="27" t="s">
        <v>92</v>
      </c>
      <c r="E95" s="33"/>
    </row>
    <row r="96" spans="1:9" x14ac:dyDescent="0.25">
      <c r="A96" s="27" t="s">
        <v>39</v>
      </c>
      <c r="E96" s="81">
        <f>-$E$15+$F$15</f>
        <v>-17838</v>
      </c>
      <c r="I96" s="33"/>
    </row>
    <row r="97" spans="1:6" x14ac:dyDescent="0.25">
      <c r="A97" s="27" t="s">
        <v>40</v>
      </c>
      <c r="E97" s="82">
        <f>-$E$16+$F$16</f>
        <v>-3462</v>
      </c>
      <c r="F97" s="80" t="s">
        <v>104</v>
      </c>
    </row>
    <row r="98" spans="1:6" x14ac:dyDescent="0.25">
      <c r="A98" s="27" t="s">
        <v>37</v>
      </c>
      <c r="E98" s="57">
        <f>$E$22-$F$22</f>
        <v>7652</v>
      </c>
      <c r="F98" s="80" t="s">
        <v>104</v>
      </c>
    </row>
    <row r="99" spans="1:6" x14ac:dyDescent="0.25">
      <c r="A99" s="27" t="s">
        <v>38</v>
      </c>
      <c r="E99" s="57">
        <f>$E$23-$F$23</f>
        <v>7821</v>
      </c>
      <c r="F99" s="80" t="s">
        <v>104</v>
      </c>
    </row>
    <row r="100" spans="1:6" x14ac:dyDescent="0.25">
      <c r="A100" s="27" t="s">
        <v>41</v>
      </c>
      <c r="E100" s="57">
        <f>SUM(E91:E99)</f>
        <v>32946.759999999995</v>
      </c>
      <c r="F100" s="80" t="s">
        <v>104</v>
      </c>
    </row>
    <row r="101" spans="1:6" x14ac:dyDescent="0.25">
      <c r="F101" s="80" t="s">
        <v>104</v>
      </c>
    </row>
    <row r="102" spans="1:6" x14ac:dyDescent="0.25">
      <c r="A102" s="34" t="s">
        <v>42</v>
      </c>
    </row>
    <row r="103" spans="1:6" x14ac:dyDescent="0.25">
      <c r="A103" s="27" t="s">
        <v>101</v>
      </c>
      <c r="E103" s="81">
        <f>-$E$18+$F$18-E94</f>
        <v>-32117.15</v>
      </c>
      <c r="F103" s="80" t="s">
        <v>104</v>
      </c>
    </row>
    <row r="104" spans="1:6" x14ac:dyDescent="0.25">
      <c r="A104" s="27" t="s">
        <v>93</v>
      </c>
      <c r="E104" s="59">
        <f>-$E$14+$F$14</f>
        <v>3700</v>
      </c>
    </row>
    <row r="105" spans="1:6" x14ac:dyDescent="0.25">
      <c r="A105" s="27" t="s">
        <v>102</v>
      </c>
      <c r="E105" s="81">
        <f>SUM(E103:E104)</f>
        <v>-28417.15</v>
      </c>
    </row>
    <row r="107" spans="1:6" x14ac:dyDescent="0.25">
      <c r="A107" s="34" t="s">
        <v>43</v>
      </c>
    </row>
    <row r="108" spans="1:6" x14ac:dyDescent="0.25">
      <c r="A108" s="27" t="s">
        <v>44</v>
      </c>
      <c r="E108" s="57">
        <f>$E$24-$F$24</f>
        <v>2500</v>
      </c>
    </row>
    <row r="109" spans="1:6" x14ac:dyDescent="0.25">
      <c r="A109" s="27" t="s">
        <v>45</v>
      </c>
      <c r="E109" s="57">
        <f>$E$26-$F$26</f>
        <v>12349.634000000093</v>
      </c>
    </row>
    <row r="110" spans="1:6" x14ac:dyDescent="0.25">
      <c r="A110" s="27" t="s">
        <v>46</v>
      </c>
      <c r="E110" s="57">
        <f>$E$28-$F$28</f>
        <v>10000</v>
      </c>
    </row>
    <row r="111" spans="1:6" x14ac:dyDescent="0.25">
      <c r="A111" s="27" t="s">
        <v>47</v>
      </c>
      <c r="E111" s="62">
        <f>-$E$61</f>
        <v>-12554.243999999999</v>
      </c>
      <c r="F111" s="80" t="s">
        <v>105</v>
      </c>
    </row>
    <row r="112" spans="1:6" x14ac:dyDescent="0.25">
      <c r="A112" s="27" t="s">
        <v>48</v>
      </c>
      <c r="E112" s="64">
        <f>SUM(E108:E111)</f>
        <v>12295.390000000094</v>
      </c>
    </row>
    <row r="113" spans="1:7" x14ac:dyDescent="0.25">
      <c r="A113" s="27" t="s">
        <v>49</v>
      </c>
      <c r="E113" s="57">
        <f>E100+E105+E112</f>
        <v>16825.000000000087</v>
      </c>
    </row>
    <row r="114" spans="1:7" x14ac:dyDescent="0.25">
      <c r="A114" s="27" t="s">
        <v>50</v>
      </c>
      <c r="E114" s="57">
        <f>$F$13</f>
        <v>74625</v>
      </c>
    </row>
    <row r="115" spans="1:7" ht="13.8" thickBot="1" x14ac:dyDescent="0.3">
      <c r="A115" s="27" t="s">
        <v>51</v>
      </c>
      <c r="E115" s="61">
        <f>E113+E114</f>
        <v>91450.000000000087</v>
      </c>
    </row>
    <row r="116" spans="1:7" ht="13.8" thickTop="1" x14ac:dyDescent="0.25"/>
    <row r="117" spans="1:7" x14ac:dyDescent="0.25">
      <c r="A117" s="122" t="s">
        <v>127</v>
      </c>
      <c r="B117" s="123"/>
      <c r="C117" s="123"/>
      <c r="D117" s="123"/>
      <c r="E117" s="123"/>
      <c r="F117" s="123"/>
      <c r="G117" s="123"/>
    </row>
    <row r="118" spans="1:7" x14ac:dyDescent="0.25">
      <c r="A118" s="123"/>
      <c r="B118" s="123"/>
      <c r="C118" s="123"/>
      <c r="D118" s="123"/>
      <c r="E118" s="123"/>
      <c r="F118" s="123"/>
      <c r="G118" s="123"/>
    </row>
    <row r="119" spans="1:7" x14ac:dyDescent="0.25">
      <c r="A119" s="44"/>
      <c r="B119" s="2"/>
      <c r="C119" s="2"/>
      <c r="D119" s="2"/>
    </row>
    <row r="120" spans="1:7" x14ac:dyDescent="0.25">
      <c r="A120" s="26" t="s">
        <v>52</v>
      </c>
      <c r="B120" s="2"/>
      <c r="C120" s="2"/>
      <c r="D120" s="2"/>
    </row>
    <row r="121" spans="1:7" ht="40.799999999999997" x14ac:dyDescent="0.35">
      <c r="A121" s="5" t="s">
        <v>128</v>
      </c>
      <c r="B121" s="52" t="s">
        <v>94</v>
      </c>
      <c r="C121" s="37" t="s">
        <v>53</v>
      </c>
      <c r="D121" s="52" t="s">
        <v>95</v>
      </c>
    </row>
    <row r="122" spans="1:7" x14ac:dyDescent="0.25">
      <c r="A122" s="9" t="s">
        <v>78</v>
      </c>
      <c r="B122" s="65">
        <f>$E$13+$E$15+$E$16</f>
        <v>233259</v>
      </c>
      <c r="D122" s="65">
        <f>$E$22+$E$23</f>
        <v>61238</v>
      </c>
    </row>
    <row r="123" spans="1:7" x14ac:dyDescent="0.25">
      <c r="A123" s="9" t="s">
        <v>78</v>
      </c>
      <c r="B123" s="65">
        <f>B122-D122</f>
        <v>172021</v>
      </c>
      <c r="D123" s="40"/>
    </row>
    <row r="124" spans="1:7" x14ac:dyDescent="0.25">
      <c r="A124" s="9"/>
      <c r="B124" s="50"/>
      <c r="D124" s="40"/>
    </row>
    <row r="125" spans="1:7" ht="40.799999999999997" x14ac:dyDescent="0.35">
      <c r="A125" s="5" t="s">
        <v>131</v>
      </c>
      <c r="B125" s="52" t="s">
        <v>94</v>
      </c>
      <c r="C125" s="37" t="s">
        <v>53</v>
      </c>
      <c r="D125" s="52" t="s">
        <v>95</v>
      </c>
    </row>
    <row r="126" spans="1:7" x14ac:dyDescent="0.25">
      <c r="A126" s="9" t="s">
        <v>78</v>
      </c>
      <c r="B126" s="65">
        <f>$F$13+$F$15+$F$16</f>
        <v>195134</v>
      </c>
      <c r="D126" s="65">
        <f>$F$22+$F$23</f>
        <v>45765</v>
      </c>
    </row>
    <row r="127" spans="1:7" x14ac:dyDescent="0.25">
      <c r="A127" s="9" t="s">
        <v>78</v>
      </c>
      <c r="B127" s="65">
        <f>B126-D126</f>
        <v>149369</v>
      </c>
      <c r="D127" s="40"/>
    </row>
    <row r="128" spans="1:7" x14ac:dyDescent="0.25">
      <c r="B128" s="40"/>
      <c r="D128" s="40"/>
    </row>
    <row r="129" spans="1:4" x14ac:dyDescent="0.25">
      <c r="A129" s="70" t="s">
        <v>98</v>
      </c>
      <c r="B129" s="39"/>
      <c r="C129" s="2"/>
      <c r="D129" s="37"/>
    </row>
    <row r="130" spans="1:4" ht="15.6" x14ac:dyDescent="0.35">
      <c r="A130" s="5" t="s">
        <v>129</v>
      </c>
      <c r="B130" s="39" t="s">
        <v>54</v>
      </c>
      <c r="C130" s="37" t="s">
        <v>55</v>
      </c>
      <c r="D130" s="38" t="s">
        <v>56</v>
      </c>
    </row>
    <row r="131" spans="1:4" x14ac:dyDescent="0.25">
      <c r="A131" s="9" t="s">
        <v>79</v>
      </c>
      <c r="B131" s="65">
        <f>$B$123</f>
        <v>172021</v>
      </c>
      <c r="C131" s="37" t="s">
        <v>55</v>
      </c>
      <c r="D131" s="65">
        <f>$E$18</f>
        <v>67165</v>
      </c>
    </row>
    <row r="132" spans="1:4" x14ac:dyDescent="0.25">
      <c r="A132" s="9" t="s">
        <v>79</v>
      </c>
      <c r="B132" s="65">
        <f>B131+D131</f>
        <v>239186</v>
      </c>
      <c r="C132" s="2"/>
      <c r="D132" s="2"/>
    </row>
    <row r="133" spans="1:4" x14ac:dyDescent="0.25">
      <c r="A133" s="9"/>
      <c r="B133" s="49"/>
      <c r="C133" s="2"/>
      <c r="D133" s="2"/>
    </row>
    <row r="134" spans="1:4" ht="15.6" x14ac:dyDescent="0.35">
      <c r="A134" s="5" t="s">
        <v>130</v>
      </c>
      <c r="B134" s="39" t="s">
        <v>54</v>
      </c>
      <c r="C134" s="37" t="s">
        <v>55</v>
      </c>
      <c r="D134" s="38" t="s">
        <v>56</v>
      </c>
    </row>
    <row r="135" spans="1:4" x14ac:dyDescent="0.25">
      <c r="A135" s="9" t="s">
        <v>79</v>
      </c>
      <c r="B135" s="65">
        <f>$B$127</f>
        <v>149369</v>
      </c>
      <c r="C135" s="37" t="s">
        <v>55</v>
      </c>
      <c r="D135" s="65">
        <f>$F$18</f>
        <v>42436</v>
      </c>
    </row>
    <row r="136" spans="1:4" x14ac:dyDescent="0.25">
      <c r="A136" s="9" t="s">
        <v>79</v>
      </c>
      <c r="B136" s="65">
        <f>B135+D135</f>
        <v>191805</v>
      </c>
      <c r="C136" s="2"/>
      <c r="D136" s="2"/>
    </row>
    <row r="138" spans="1:4" x14ac:dyDescent="0.25">
      <c r="A138" s="1" t="s">
        <v>57</v>
      </c>
      <c r="B138" s="2"/>
      <c r="C138" s="2"/>
      <c r="D138" s="2"/>
    </row>
    <row r="139" spans="1:4" ht="15.6" x14ac:dyDescent="0.35">
      <c r="A139" s="5" t="s">
        <v>132</v>
      </c>
      <c r="B139" s="38" t="s">
        <v>58</v>
      </c>
      <c r="C139" s="37" t="s">
        <v>59</v>
      </c>
      <c r="D139" s="37" t="s">
        <v>60</v>
      </c>
    </row>
    <row r="140" spans="1:4" x14ac:dyDescent="0.25">
      <c r="A140" s="9" t="s">
        <v>80</v>
      </c>
      <c r="B140" s="65">
        <f>$E$55</f>
        <v>60884.35</v>
      </c>
      <c r="C140" s="37" t="s">
        <v>59</v>
      </c>
      <c r="D140" s="66">
        <f>1-$E$46</f>
        <v>0.6</v>
      </c>
    </row>
    <row r="141" spans="1:4" x14ac:dyDescent="0.25">
      <c r="A141" s="9" t="s">
        <v>80</v>
      </c>
      <c r="B141" s="65">
        <f>B140*D140</f>
        <v>36530.61</v>
      </c>
      <c r="C141" s="37"/>
      <c r="D141" s="37"/>
    </row>
    <row r="143" spans="1:4" x14ac:dyDescent="0.25">
      <c r="A143" s="1" t="s">
        <v>61</v>
      </c>
      <c r="B143" s="2"/>
      <c r="C143" s="2"/>
      <c r="D143" s="2"/>
    </row>
    <row r="144" spans="1:4" ht="15.6" x14ac:dyDescent="0.35">
      <c r="A144" s="5" t="s">
        <v>133</v>
      </c>
      <c r="B144" s="37" t="s">
        <v>62</v>
      </c>
      <c r="C144" s="37" t="s">
        <v>55</v>
      </c>
      <c r="D144" s="37" t="s">
        <v>63</v>
      </c>
    </row>
    <row r="145" spans="1:9" x14ac:dyDescent="0.25">
      <c r="A145" s="9" t="s">
        <v>81</v>
      </c>
      <c r="B145" s="65">
        <f>$B$141</f>
        <v>36530.61</v>
      </c>
      <c r="C145" s="37" t="s">
        <v>55</v>
      </c>
      <c r="D145" s="65">
        <f>$E$54</f>
        <v>7388.15</v>
      </c>
    </row>
    <row r="146" spans="1:9" x14ac:dyDescent="0.25">
      <c r="A146" s="9" t="s">
        <v>81</v>
      </c>
      <c r="B146" s="65">
        <f>B145+D145</f>
        <v>43918.76</v>
      </c>
      <c r="C146" s="37"/>
      <c r="D146" s="37"/>
    </row>
    <row r="148" spans="1:9" x14ac:dyDescent="0.25">
      <c r="A148" s="1" t="s">
        <v>64</v>
      </c>
      <c r="B148" s="2"/>
      <c r="C148" s="2"/>
      <c r="D148" s="2"/>
      <c r="E148" s="2"/>
    </row>
    <row r="149" spans="1:9" ht="15.6" x14ac:dyDescent="0.35">
      <c r="A149" s="5" t="s">
        <v>134</v>
      </c>
      <c r="B149" s="37" t="s">
        <v>65</v>
      </c>
      <c r="C149" s="37" t="s">
        <v>53</v>
      </c>
      <c r="D149" s="5" t="s">
        <v>83</v>
      </c>
      <c r="E149" s="2"/>
      <c r="I149" s="33"/>
    </row>
    <row r="150" spans="1:9" x14ac:dyDescent="0.25">
      <c r="A150" s="9" t="s">
        <v>81</v>
      </c>
      <c r="B150" s="65">
        <f>$B$146</f>
        <v>43918.76</v>
      </c>
      <c r="C150" s="37" t="s">
        <v>53</v>
      </c>
      <c r="D150" s="67">
        <f>$B$132-$B$136+$E$54</f>
        <v>54769.15</v>
      </c>
      <c r="E150" s="2"/>
    </row>
    <row r="151" spans="1:9" x14ac:dyDescent="0.25">
      <c r="A151" s="9" t="s">
        <v>81</v>
      </c>
      <c r="B151" s="65">
        <f>B150-D150</f>
        <v>-10850.39</v>
      </c>
      <c r="C151" s="37"/>
      <c r="D151" s="37"/>
      <c r="E151" s="2"/>
    </row>
    <row r="152" spans="1:9" x14ac:dyDescent="0.25">
      <c r="A152" s="9"/>
      <c r="B152" s="51"/>
      <c r="C152" s="37"/>
      <c r="D152" s="37"/>
      <c r="E152" s="2"/>
    </row>
    <row r="153" spans="1:9" x14ac:dyDescent="0.25">
      <c r="A153" s="37" t="s">
        <v>82</v>
      </c>
      <c r="B153" s="51"/>
      <c r="C153" s="37"/>
      <c r="D153" s="37"/>
      <c r="E153" s="2"/>
    </row>
    <row r="154" spans="1:9" x14ac:dyDescent="0.25">
      <c r="A154" s="9"/>
      <c r="B154" s="51"/>
      <c r="C154" s="37"/>
      <c r="D154" s="37"/>
      <c r="E154" s="2"/>
    </row>
    <row r="155" spans="1:9" ht="15.6" x14ac:dyDescent="0.35">
      <c r="A155" s="5" t="s">
        <v>134</v>
      </c>
      <c r="B155" s="37" t="s">
        <v>62</v>
      </c>
      <c r="C155" s="37" t="s">
        <v>53</v>
      </c>
      <c r="D155" s="5" t="s">
        <v>84</v>
      </c>
      <c r="E155" s="2"/>
    </row>
    <row r="156" spans="1:9" x14ac:dyDescent="0.25">
      <c r="A156" s="9" t="s">
        <v>81</v>
      </c>
      <c r="B156" s="65">
        <f>$B$141</f>
        <v>36530.61</v>
      </c>
      <c r="C156" s="37" t="s">
        <v>53</v>
      </c>
      <c r="D156" s="67">
        <f>$B$132-$B$136</f>
        <v>47381</v>
      </c>
      <c r="E156" s="2"/>
    </row>
    <row r="157" spans="1:9" x14ac:dyDescent="0.25">
      <c r="A157" s="9" t="s">
        <v>81</v>
      </c>
      <c r="B157" s="65">
        <f>B156-D156</f>
        <v>-10850.39</v>
      </c>
      <c r="C157" s="37"/>
      <c r="D157" s="37"/>
      <c r="E157" s="2"/>
    </row>
    <row r="159" spans="1:9" ht="12.75" customHeight="1" x14ac:dyDescent="0.25">
      <c r="A159" s="121" t="s">
        <v>135</v>
      </c>
      <c r="B159" s="121"/>
      <c r="C159" s="121"/>
      <c r="D159" s="121"/>
      <c r="E159" s="121"/>
      <c r="F159" s="121"/>
      <c r="G159" s="121"/>
      <c r="H159" s="121"/>
    </row>
    <row r="160" spans="1:9" x14ac:dyDescent="0.25">
      <c r="A160" s="121"/>
      <c r="B160" s="121"/>
      <c r="C160" s="121"/>
      <c r="D160" s="121"/>
      <c r="E160" s="121"/>
      <c r="F160" s="121"/>
      <c r="G160" s="121"/>
      <c r="H160" s="121"/>
      <c r="I160" s="80" t="s">
        <v>104</v>
      </c>
    </row>
    <row r="161" spans="1:9" x14ac:dyDescent="0.25">
      <c r="A161" s="121"/>
      <c r="B161" s="121"/>
      <c r="C161" s="121"/>
      <c r="D161" s="121"/>
      <c r="E161" s="121"/>
      <c r="F161" s="121"/>
      <c r="G161" s="121"/>
      <c r="H161" s="121"/>
      <c r="I161" s="80" t="s">
        <v>104</v>
      </c>
    </row>
    <row r="162" spans="1:9" x14ac:dyDescent="0.25">
      <c r="A162" s="32" t="s">
        <v>85</v>
      </c>
    </row>
    <row r="163" spans="1:9" x14ac:dyDescent="0.25">
      <c r="A163" s="31" t="s">
        <v>67</v>
      </c>
      <c r="C163" s="42">
        <v>17.25</v>
      </c>
    </row>
    <row r="164" spans="1:9" x14ac:dyDescent="0.25">
      <c r="A164" s="31" t="s">
        <v>69</v>
      </c>
      <c r="C164" s="43">
        <v>10000</v>
      </c>
    </row>
    <row r="165" spans="1:9" x14ac:dyDescent="0.25">
      <c r="A165" s="31" t="s">
        <v>72</v>
      </c>
      <c r="C165" s="30">
        <v>0.12</v>
      </c>
    </row>
    <row r="167" spans="1:9" x14ac:dyDescent="0.25">
      <c r="A167" s="32" t="s">
        <v>73</v>
      </c>
    </row>
    <row r="168" spans="1:9" x14ac:dyDescent="0.25">
      <c r="A168" s="27" t="s">
        <v>66</v>
      </c>
      <c r="B168" s="40" t="s">
        <v>67</v>
      </c>
      <c r="C168" s="40" t="s">
        <v>59</v>
      </c>
      <c r="D168" s="40" t="s">
        <v>68</v>
      </c>
      <c r="E168" s="40" t="s">
        <v>53</v>
      </c>
      <c r="F168" s="31" t="s">
        <v>76</v>
      </c>
    </row>
    <row r="169" spans="1:9" x14ac:dyDescent="0.25">
      <c r="A169" s="27" t="s">
        <v>81</v>
      </c>
      <c r="B169" s="68">
        <f>$C$163</f>
        <v>17.25</v>
      </c>
      <c r="C169" s="40" t="s">
        <v>59</v>
      </c>
      <c r="D169" s="69">
        <f>$C$164</f>
        <v>10000</v>
      </c>
      <c r="E169" s="40" t="s">
        <v>53</v>
      </c>
      <c r="F169" s="65">
        <f>$E$30</f>
        <v>157605</v>
      </c>
    </row>
    <row r="170" spans="1:9" x14ac:dyDescent="0.25">
      <c r="A170" s="27" t="s">
        <v>81</v>
      </c>
      <c r="B170" s="65">
        <f>$B$169*$D$169-$F$169</f>
        <v>14895</v>
      </c>
      <c r="C170" s="40"/>
      <c r="D170" s="40"/>
      <c r="E170" s="40"/>
      <c r="F170" s="40"/>
    </row>
    <row r="172" spans="1:9" x14ac:dyDescent="0.25">
      <c r="A172" s="32" t="s">
        <v>74</v>
      </c>
    </row>
    <row r="173" spans="1:9" x14ac:dyDescent="0.25">
      <c r="A173" s="27" t="s">
        <v>70</v>
      </c>
      <c r="B173" s="40" t="s">
        <v>62</v>
      </c>
      <c r="C173" s="40" t="s">
        <v>53</v>
      </c>
      <c r="D173" s="31" t="s">
        <v>75</v>
      </c>
      <c r="E173" s="40"/>
      <c r="F173" s="31" t="s">
        <v>71</v>
      </c>
    </row>
    <row r="174" spans="1:9" x14ac:dyDescent="0.25">
      <c r="A174" s="27" t="s">
        <v>86</v>
      </c>
      <c r="B174" s="65">
        <f>$B$141</f>
        <v>36530.61</v>
      </c>
      <c r="C174" s="40" t="s">
        <v>53</v>
      </c>
      <c r="D174" s="65">
        <f>$B$132</f>
        <v>239186</v>
      </c>
      <c r="E174" s="40" t="s">
        <v>59</v>
      </c>
      <c r="F174" s="66">
        <f>$C$165</f>
        <v>0.12</v>
      </c>
    </row>
    <row r="175" spans="1:9" x14ac:dyDescent="0.25">
      <c r="A175" s="27" t="s">
        <v>86</v>
      </c>
      <c r="B175" s="65">
        <f>B174-D174*F174</f>
        <v>7828.2900000000009</v>
      </c>
      <c r="C175" s="40"/>
      <c r="D175" s="40"/>
      <c r="E175" s="40"/>
      <c r="F175" s="40"/>
    </row>
    <row r="178" spans="1:8" x14ac:dyDescent="0.25">
      <c r="A178" s="121" t="s">
        <v>136</v>
      </c>
      <c r="B178" s="121"/>
      <c r="C178" s="121"/>
      <c r="D178" s="121"/>
      <c r="E178" s="121"/>
      <c r="F178" s="121"/>
      <c r="G178" s="121"/>
      <c r="H178" s="121"/>
    </row>
    <row r="179" spans="1:8" x14ac:dyDescent="0.25">
      <c r="A179" s="121"/>
      <c r="B179" s="121"/>
      <c r="C179" s="121"/>
      <c r="D179" s="121"/>
      <c r="E179" s="121"/>
      <c r="F179" s="121"/>
      <c r="G179" s="121"/>
      <c r="H179" s="121"/>
    </row>
    <row r="180" spans="1:8" x14ac:dyDescent="0.25">
      <c r="A180" s="121"/>
      <c r="B180" s="121"/>
      <c r="C180" s="121"/>
      <c r="D180" s="121"/>
      <c r="E180" s="121"/>
      <c r="F180" s="121"/>
      <c r="G180" s="121"/>
      <c r="H180" s="121"/>
    </row>
    <row r="182" spans="1:8" x14ac:dyDescent="0.25">
      <c r="A182" s="1" t="s">
        <v>96</v>
      </c>
      <c r="B182" s="2"/>
      <c r="C182" s="2"/>
      <c r="D182" s="2"/>
      <c r="E182" s="2"/>
      <c r="F182" s="1"/>
    </row>
    <row r="183" spans="1:8" x14ac:dyDescent="0.25">
      <c r="A183" s="1" t="s">
        <v>103</v>
      </c>
      <c r="B183" s="2"/>
      <c r="C183" s="2"/>
      <c r="D183" s="2"/>
      <c r="E183" s="2" t="s">
        <v>104</v>
      </c>
      <c r="F183" s="1"/>
    </row>
    <row r="184" spans="1:8" x14ac:dyDescent="0.25">
      <c r="A184" s="2" t="s">
        <v>29</v>
      </c>
      <c r="B184" s="2"/>
      <c r="C184" s="2"/>
      <c r="E184" s="28">
        <v>455150</v>
      </c>
      <c r="F184" s="1"/>
    </row>
    <row r="185" spans="1:8" x14ac:dyDescent="0.25">
      <c r="A185" s="2" t="s">
        <v>77</v>
      </c>
      <c r="B185" s="2"/>
      <c r="C185" s="2"/>
      <c r="E185" s="6">
        <v>0.15</v>
      </c>
      <c r="F185" s="1"/>
    </row>
    <row r="186" spans="1:8" x14ac:dyDescent="0.25">
      <c r="A186" s="5" t="s">
        <v>31</v>
      </c>
      <c r="B186" s="2"/>
      <c r="C186" s="2"/>
      <c r="E186" s="8">
        <v>0.11</v>
      </c>
      <c r="F186" s="2"/>
    </row>
    <row r="187" spans="1:8" x14ac:dyDescent="0.25">
      <c r="A187" s="2" t="s">
        <v>0</v>
      </c>
      <c r="B187" s="2"/>
      <c r="C187" s="2"/>
      <c r="E187" s="6">
        <v>0.3</v>
      </c>
      <c r="F187" s="2"/>
    </row>
    <row r="188" spans="1:8" x14ac:dyDescent="0.25">
      <c r="A188" s="27" t="s">
        <v>6</v>
      </c>
      <c r="E188" s="29">
        <v>8575</v>
      </c>
      <c r="F188" s="2"/>
    </row>
    <row r="189" spans="1:8" x14ac:dyDescent="0.25">
      <c r="A189" s="27" t="s">
        <v>30</v>
      </c>
      <c r="E189" s="30">
        <v>0.35</v>
      </c>
      <c r="F189" s="2"/>
    </row>
    <row r="190" spans="1:8" x14ac:dyDescent="0.25">
      <c r="A190" s="10"/>
      <c r="B190" s="10"/>
      <c r="C190" s="10"/>
      <c r="D190" s="10"/>
      <c r="E190" s="10"/>
      <c r="F190" s="2"/>
    </row>
    <row r="191" spans="1:8" ht="13.8" thickBot="1" x14ac:dyDescent="0.3">
      <c r="A191" s="2"/>
      <c r="B191" s="2"/>
      <c r="C191" s="2"/>
      <c r="D191" s="2"/>
      <c r="E191" s="13">
        <f>E50</f>
        <v>2015</v>
      </c>
      <c r="F191" s="13">
        <f>F50</f>
        <v>2014</v>
      </c>
    </row>
    <row r="192" spans="1:8" x14ac:dyDescent="0.25">
      <c r="A192" s="2" t="s">
        <v>2</v>
      </c>
      <c r="B192" s="2"/>
      <c r="C192" s="2"/>
      <c r="D192" s="2"/>
      <c r="E192" s="57">
        <f>$E$43</f>
        <v>455150</v>
      </c>
      <c r="F192" s="53">
        <v>364120</v>
      </c>
    </row>
    <row r="193" spans="1:7" x14ac:dyDescent="0.25">
      <c r="A193" s="5" t="s">
        <v>3</v>
      </c>
      <c r="B193" s="2"/>
      <c r="C193" s="2"/>
      <c r="D193" s="2"/>
      <c r="E193" s="58">
        <f>E192-E194</f>
        <v>386877.5</v>
      </c>
      <c r="F193" s="54">
        <v>321108.74</v>
      </c>
    </row>
    <row r="194" spans="1:7" x14ac:dyDescent="0.25">
      <c r="A194" s="5" t="s">
        <v>4</v>
      </c>
      <c r="B194" s="2"/>
      <c r="C194" s="2"/>
      <c r="D194" s="2"/>
      <c r="E194" s="57">
        <f>E192*$E$44</f>
        <v>68272.5</v>
      </c>
      <c r="F194" s="53">
        <v>43011.26</v>
      </c>
    </row>
    <row r="195" spans="1:7" x14ac:dyDescent="0.25">
      <c r="A195" s="5" t="s">
        <v>97</v>
      </c>
      <c r="B195" s="2"/>
      <c r="C195" s="2"/>
      <c r="D195" s="2"/>
      <c r="E195" s="59">
        <f>$E$45*$E$18</f>
        <v>7388.15</v>
      </c>
      <c r="F195" s="54">
        <v>6752</v>
      </c>
    </row>
    <row r="196" spans="1:7" x14ac:dyDescent="0.25">
      <c r="A196" s="5" t="s">
        <v>5</v>
      </c>
      <c r="B196" s="2"/>
      <c r="C196" s="2"/>
      <c r="D196" s="2"/>
      <c r="E196" s="57">
        <f>E194-E195</f>
        <v>60884.35</v>
      </c>
      <c r="F196" s="53">
        <v>36259.26</v>
      </c>
    </row>
    <row r="197" spans="1:7" x14ac:dyDescent="0.25">
      <c r="A197" s="5" t="s">
        <v>6</v>
      </c>
      <c r="B197" s="2"/>
      <c r="C197" s="2"/>
      <c r="D197" s="2"/>
      <c r="E197" s="59">
        <f>$E$47</f>
        <v>8575</v>
      </c>
      <c r="F197" s="54">
        <v>7829</v>
      </c>
    </row>
    <row r="198" spans="1:7" x14ac:dyDescent="0.25">
      <c r="A198" s="5" t="s">
        <v>7</v>
      </c>
      <c r="B198" s="2"/>
      <c r="C198" s="2"/>
      <c r="D198" s="2"/>
      <c r="E198" s="57">
        <f>E196-E197</f>
        <v>52309.35</v>
      </c>
      <c r="F198" s="53">
        <v>28430.26</v>
      </c>
    </row>
    <row r="199" spans="1:7" x14ac:dyDescent="0.25">
      <c r="A199" s="5" t="s">
        <v>109</v>
      </c>
      <c r="B199" s="2"/>
      <c r="C199" s="2"/>
      <c r="D199" s="2"/>
      <c r="E199" s="93">
        <f>$E$187*E198</f>
        <v>15692.804999999998</v>
      </c>
      <c r="F199" s="53">
        <v>11372.104000000005</v>
      </c>
      <c r="G199" s="98" t="s">
        <v>115</v>
      </c>
    </row>
    <row r="200" spans="1:7" ht="13.8" thickBot="1" x14ac:dyDescent="0.3">
      <c r="A200" s="5" t="s">
        <v>9</v>
      </c>
      <c r="B200" s="2"/>
      <c r="C200" s="2"/>
      <c r="D200" s="2"/>
      <c r="E200" s="61">
        <f>E198-E199</f>
        <v>36616.544999999998</v>
      </c>
      <c r="F200" s="55">
        <v>17058.156000000003</v>
      </c>
      <c r="G200" s="97"/>
    </row>
    <row r="201" spans="1:7" ht="13.8" thickTop="1" x14ac:dyDescent="0.25">
      <c r="A201" s="5"/>
      <c r="B201" s="2"/>
      <c r="C201" s="2"/>
      <c r="D201" s="2"/>
      <c r="E201" s="15"/>
      <c r="G201" s="9"/>
    </row>
    <row r="202" spans="1:7" x14ac:dyDescent="0.25">
      <c r="A202" s="9" t="s">
        <v>10</v>
      </c>
      <c r="B202" s="2"/>
      <c r="C202" s="2"/>
      <c r="D202" s="2"/>
      <c r="E202" s="88">
        <f>$E$189*E200</f>
        <v>12815.790749999998</v>
      </c>
      <c r="F202" s="33">
        <v>6823</v>
      </c>
      <c r="G202" s="98" t="s">
        <v>116</v>
      </c>
    </row>
    <row r="203" spans="1:7" x14ac:dyDescent="0.25">
      <c r="A203" s="5" t="s">
        <v>11</v>
      </c>
      <c r="B203" s="2"/>
      <c r="C203" s="2"/>
      <c r="D203" s="2"/>
      <c r="E203" s="88">
        <f>E200-E202</f>
        <v>23800.754249999998</v>
      </c>
      <c r="F203" s="56">
        <v>10235</v>
      </c>
      <c r="G203" s="97"/>
    </row>
    <row r="207" spans="1:7" x14ac:dyDescent="0.25">
      <c r="A207" s="26" t="s">
        <v>110</v>
      </c>
      <c r="B207" s="2"/>
      <c r="C207" s="2"/>
      <c r="D207" s="2"/>
      <c r="E207" s="2"/>
    </row>
    <row r="208" spans="1:7" x14ac:dyDescent="0.25">
      <c r="A208" s="9" t="s">
        <v>1</v>
      </c>
      <c r="B208" s="2"/>
      <c r="C208" s="2"/>
      <c r="D208" s="2"/>
      <c r="E208" s="2"/>
    </row>
    <row r="209" spans="1:5" ht="13.8" thickBot="1" x14ac:dyDescent="0.3">
      <c r="A209" s="23"/>
      <c r="B209" s="23"/>
      <c r="C209" s="23"/>
      <c r="D209" s="23"/>
      <c r="E209" s="13">
        <f>E191</f>
        <v>2015</v>
      </c>
    </row>
    <row r="210" spans="1:5" ht="13.8" x14ac:dyDescent="0.3">
      <c r="A210" s="48" t="s">
        <v>12</v>
      </c>
      <c r="B210" s="2"/>
      <c r="C210" s="2"/>
      <c r="D210" s="2"/>
      <c r="E210" s="2"/>
    </row>
    <row r="211" spans="1:5" x14ac:dyDescent="0.25">
      <c r="A211" s="2" t="s">
        <v>13</v>
      </c>
      <c r="B211" s="2"/>
      <c r="C211" s="2"/>
      <c r="D211" s="2"/>
      <c r="E211" s="89">
        <f>E217-(E212+E213+E214+E216)</f>
        <v>96419.388250000076</v>
      </c>
    </row>
    <row r="212" spans="1:5" x14ac:dyDescent="0.25">
      <c r="A212" s="2" t="s">
        <v>88</v>
      </c>
      <c r="B212" s="2"/>
      <c r="C212" s="2"/>
      <c r="D212" s="2"/>
      <c r="E212" s="15">
        <v>11400</v>
      </c>
    </row>
    <row r="213" spans="1:5" x14ac:dyDescent="0.25">
      <c r="A213" s="2" t="s">
        <v>14</v>
      </c>
      <c r="B213" s="2"/>
      <c r="C213" s="2"/>
      <c r="D213" s="2"/>
      <c r="E213" s="15">
        <v>103365</v>
      </c>
    </row>
    <row r="214" spans="1:5" x14ac:dyDescent="0.25">
      <c r="A214" s="2" t="s">
        <v>15</v>
      </c>
      <c r="B214" s="2"/>
      <c r="C214" s="2"/>
      <c r="D214" s="2"/>
      <c r="E214" s="17">
        <v>38444</v>
      </c>
    </row>
    <row r="215" spans="1:5" x14ac:dyDescent="0.25">
      <c r="A215" s="5" t="s">
        <v>16</v>
      </c>
      <c r="B215" s="2"/>
      <c r="C215" s="2"/>
      <c r="D215" s="2"/>
      <c r="E215" s="15">
        <f>SUM(E211:E214)</f>
        <v>249628.38825000008</v>
      </c>
    </row>
    <row r="216" spans="1:5" x14ac:dyDescent="0.25">
      <c r="A216" s="5" t="s">
        <v>100</v>
      </c>
      <c r="B216" s="2"/>
      <c r="C216" s="2"/>
      <c r="D216" s="2"/>
      <c r="E216" s="17">
        <v>67165</v>
      </c>
    </row>
    <row r="217" spans="1:5" ht="13.8" thickBot="1" x14ac:dyDescent="0.3">
      <c r="A217" s="2" t="s">
        <v>17</v>
      </c>
      <c r="B217" s="2"/>
      <c r="C217" s="2"/>
      <c r="D217" s="2"/>
      <c r="E217" s="24">
        <f>E229</f>
        <v>316793.38825000008</v>
      </c>
    </row>
    <row r="218" spans="1:5" ht="13.8" thickTop="1" x14ac:dyDescent="0.25">
      <c r="A218" s="2"/>
      <c r="B218" s="2"/>
      <c r="C218" s="2"/>
      <c r="D218" s="2"/>
      <c r="E218" s="15"/>
    </row>
    <row r="219" spans="1:5" ht="13.8" x14ac:dyDescent="0.3">
      <c r="A219" s="48" t="s">
        <v>18</v>
      </c>
      <c r="B219" s="2"/>
      <c r="C219" s="2"/>
      <c r="D219" s="2"/>
      <c r="E219" s="15"/>
    </row>
    <row r="220" spans="1:5" x14ac:dyDescent="0.25">
      <c r="A220" s="2" t="s">
        <v>19</v>
      </c>
      <c r="B220" s="2"/>
      <c r="C220" s="2"/>
      <c r="D220" s="2"/>
      <c r="E220" s="15">
        <v>30761</v>
      </c>
    </row>
    <row r="221" spans="1:5" x14ac:dyDescent="0.25">
      <c r="A221" s="2" t="s">
        <v>20</v>
      </c>
      <c r="B221" s="2"/>
      <c r="C221" s="2"/>
      <c r="D221" s="2"/>
      <c r="E221" s="15">
        <v>30477</v>
      </c>
    </row>
    <row r="222" spans="1:5" x14ac:dyDescent="0.25">
      <c r="A222" s="2" t="s">
        <v>21</v>
      </c>
      <c r="B222" s="2"/>
      <c r="C222" s="2"/>
      <c r="D222" s="2"/>
      <c r="E222" s="17">
        <v>16717</v>
      </c>
    </row>
    <row r="223" spans="1:5" x14ac:dyDescent="0.25">
      <c r="A223" s="5" t="s">
        <v>22</v>
      </c>
      <c r="B223" s="2"/>
      <c r="C223" s="2"/>
      <c r="D223" s="2"/>
      <c r="E223" s="15">
        <f>SUM(E220:E222)</f>
        <v>77955</v>
      </c>
    </row>
    <row r="224" spans="1:5" x14ac:dyDescent="0.25">
      <c r="A224" s="2" t="s">
        <v>23</v>
      </c>
      <c r="B224" s="2"/>
      <c r="C224" s="2"/>
      <c r="D224" s="2"/>
      <c r="E224" s="17">
        <v>76263.634000000093</v>
      </c>
    </row>
    <row r="225" spans="1:7" x14ac:dyDescent="0.25">
      <c r="A225" s="5" t="s">
        <v>24</v>
      </c>
      <c r="B225" s="2"/>
      <c r="C225" s="2"/>
      <c r="D225" s="2"/>
      <c r="E225" s="15">
        <f>E223+E224</f>
        <v>154218.63400000008</v>
      </c>
    </row>
    <row r="226" spans="1:7" x14ac:dyDescent="0.25">
      <c r="A226" s="2" t="s">
        <v>25</v>
      </c>
      <c r="B226" s="2"/>
      <c r="C226" s="2"/>
      <c r="D226" s="2"/>
      <c r="E226" s="15">
        <v>100000</v>
      </c>
    </row>
    <row r="227" spans="1:7" x14ac:dyDescent="0.25">
      <c r="A227" s="2" t="s">
        <v>26</v>
      </c>
      <c r="B227" s="2"/>
      <c r="C227" s="2"/>
      <c r="D227" s="2"/>
      <c r="E227" s="94">
        <f>F29+E203</f>
        <v>62574.754249999998</v>
      </c>
      <c r="F227" s="27" t="s">
        <v>114</v>
      </c>
    </row>
    <row r="228" spans="1:7" x14ac:dyDescent="0.25">
      <c r="A228" s="5" t="s">
        <v>27</v>
      </c>
      <c r="B228" s="2"/>
      <c r="C228" s="2"/>
      <c r="D228" s="2"/>
      <c r="E228" s="25">
        <f>E226+E227</f>
        <v>162574.75425</v>
      </c>
    </row>
    <row r="229" spans="1:7" ht="13.8" thickBot="1" x14ac:dyDescent="0.3">
      <c r="A229" s="2" t="s">
        <v>28</v>
      </c>
      <c r="B229" s="2"/>
      <c r="C229" s="2"/>
      <c r="D229" s="11"/>
      <c r="E229" s="19">
        <f>E225+E228</f>
        <v>316793.38825000008</v>
      </c>
    </row>
    <row r="230" spans="1:7" ht="13.8" thickTop="1" x14ac:dyDescent="0.25"/>
    <row r="231" spans="1:7" x14ac:dyDescent="0.25">
      <c r="A231" s="95" t="s">
        <v>112</v>
      </c>
      <c r="B231" s="95"/>
      <c r="C231" s="95"/>
      <c r="D231" s="95"/>
      <c r="E231" s="95"/>
      <c r="F231" s="95"/>
      <c r="G231" s="96"/>
    </row>
    <row r="233" spans="1:7" x14ac:dyDescent="0.25">
      <c r="A233" s="27" t="s">
        <v>113</v>
      </c>
    </row>
    <row r="234" spans="1:7" x14ac:dyDescent="0.25">
      <c r="A234" s="27" t="s">
        <v>111</v>
      </c>
    </row>
  </sheetData>
  <mergeCells count="7">
    <mergeCell ref="A178:H180"/>
    <mergeCell ref="A159:H161"/>
    <mergeCell ref="A117:G118"/>
    <mergeCell ref="A3:G3"/>
    <mergeCell ref="A38:G39"/>
    <mergeCell ref="A64:F65"/>
    <mergeCell ref="A33:H36"/>
  </mergeCells>
  <phoneticPr fontId="0" type="noConversion"/>
  <printOptions gridLines="1"/>
  <pageMargins left="0.75" right="0.75" top="1" bottom="1" header="0.5" footer="0.5"/>
  <pageSetup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1"/>
  <sheetViews>
    <sheetView tabSelected="1" workbookViewId="0"/>
  </sheetViews>
  <sheetFormatPr defaultColWidth="11.6640625" defaultRowHeight="13.2" x14ac:dyDescent="0.25"/>
  <cols>
    <col min="1" max="2" width="11.6640625" style="102" customWidth="1"/>
    <col min="3" max="3" width="12.109375" style="102" customWidth="1"/>
    <col min="4" max="4" width="14.44140625" style="102" customWidth="1"/>
    <col min="5" max="5" width="13.44140625" style="102" customWidth="1"/>
    <col min="6" max="7" width="11.6640625" style="102" customWidth="1"/>
    <col min="8" max="8" width="2.33203125" style="102" customWidth="1"/>
    <col min="9" max="16384" width="11.6640625" style="102"/>
  </cols>
  <sheetData>
    <row r="1" spans="1:11" s="27" customFormat="1" x14ac:dyDescent="0.25">
      <c r="A1" s="129" t="s">
        <v>165</v>
      </c>
      <c r="B1" s="1"/>
      <c r="C1" s="1"/>
      <c r="D1" s="45"/>
      <c r="E1" s="1"/>
      <c r="F1" s="1"/>
      <c r="G1" s="73"/>
      <c r="H1" s="1"/>
      <c r="I1" s="1"/>
      <c r="J1" s="1"/>
      <c r="K1" s="1"/>
    </row>
    <row r="2" spans="1:11" s="27" customFormat="1" x14ac:dyDescent="0.25">
      <c r="A2" s="2"/>
      <c r="B2" s="2"/>
      <c r="C2" s="2"/>
      <c r="D2" s="2"/>
      <c r="E2" s="2"/>
      <c r="F2" s="2"/>
      <c r="G2" s="9"/>
      <c r="H2" s="2"/>
      <c r="I2" s="2"/>
      <c r="J2" s="2"/>
      <c r="K2" s="2"/>
    </row>
    <row r="3" spans="1:11" s="27" customFormat="1" ht="15.6" x14ac:dyDescent="0.3">
      <c r="A3" s="124" t="s">
        <v>166</v>
      </c>
      <c r="B3" s="125"/>
      <c r="C3" s="125"/>
      <c r="D3" s="125"/>
      <c r="E3" s="125"/>
      <c r="F3" s="125"/>
      <c r="G3" s="125"/>
      <c r="H3" s="3"/>
      <c r="I3" s="2"/>
      <c r="J3" s="2"/>
      <c r="K3" s="2"/>
    </row>
    <row r="4" spans="1:11" s="27" customFormat="1" ht="15.6" x14ac:dyDescent="0.3">
      <c r="A4" s="100"/>
      <c r="B4" s="101"/>
      <c r="C4" s="101"/>
      <c r="D4" s="101" t="s">
        <v>167</v>
      </c>
      <c r="E4" s="101"/>
      <c r="F4" s="101"/>
      <c r="G4" s="101"/>
      <c r="H4" s="3"/>
      <c r="I4" s="2"/>
      <c r="J4" s="2"/>
      <c r="K4" s="2"/>
    </row>
    <row r="5" spans="1:11" s="31" customFormat="1" ht="16.05" customHeight="1" x14ac:dyDescent="0.3">
      <c r="A5" s="120"/>
      <c r="B5" s="120"/>
      <c r="C5" s="120"/>
      <c r="D5" s="101" t="s">
        <v>169</v>
      </c>
      <c r="E5" s="120"/>
      <c r="F5" s="120"/>
      <c r="G5" s="120"/>
      <c r="H5" s="9"/>
      <c r="I5" s="9"/>
      <c r="J5" s="9"/>
      <c r="K5" s="9"/>
    </row>
    <row r="6" spans="1:11" s="31" customFormat="1" ht="12.75" customHeight="1" x14ac:dyDescent="0.25">
      <c r="A6" s="9"/>
      <c r="B6" s="9"/>
      <c r="C6" s="9"/>
      <c r="D6" s="9"/>
      <c r="E6" s="9"/>
      <c r="F6" s="9"/>
      <c r="G6" s="9"/>
      <c r="H6" s="9"/>
      <c r="I6" s="9"/>
      <c r="J6" s="9"/>
      <c r="K6" s="9"/>
    </row>
    <row r="7" spans="1:11" s="104" customFormat="1" ht="18.75" customHeight="1" x14ac:dyDescent="0.25">
      <c r="A7" s="122" t="s">
        <v>137</v>
      </c>
      <c r="B7" s="122"/>
      <c r="C7" s="122"/>
      <c r="D7" s="122"/>
      <c r="E7" s="122"/>
      <c r="F7" s="122"/>
      <c r="G7" s="122"/>
      <c r="H7" s="9"/>
      <c r="I7" s="9"/>
      <c r="J7" s="31"/>
    </row>
    <row r="8" spans="1:11" s="104" customFormat="1" ht="18.75" customHeight="1" x14ac:dyDescent="0.25">
      <c r="A8" s="122"/>
      <c r="B8" s="122"/>
      <c r="C8" s="122"/>
      <c r="D8" s="122"/>
      <c r="E8" s="122"/>
      <c r="F8" s="122"/>
      <c r="G8" s="122"/>
      <c r="H8" s="9"/>
      <c r="I8" s="9"/>
      <c r="J8" s="31"/>
    </row>
    <row r="9" spans="1:11" s="104" customFormat="1" ht="12.75" customHeight="1" x14ac:dyDescent="0.25">
      <c r="A9" s="105"/>
      <c r="B9" s="105"/>
      <c r="C9" s="105"/>
      <c r="D9" s="105"/>
      <c r="E9" s="105"/>
      <c r="F9" s="105"/>
      <c r="G9" s="105"/>
      <c r="H9" s="9"/>
      <c r="I9" s="9"/>
      <c r="J9" s="31"/>
    </row>
    <row r="10" spans="1:11" s="104" customFormat="1" ht="12.75" customHeight="1" x14ac:dyDescent="0.25">
      <c r="A10" s="26" t="s">
        <v>138</v>
      </c>
      <c r="B10" s="9"/>
      <c r="C10" s="9"/>
      <c r="D10" s="9"/>
      <c r="E10" s="9"/>
      <c r="F10" s="9"/>
      <c r="G10" s="9"/>
      <c r="H10" s="9"/>
      <c r="I10" s="9"/>
      <c r="J10" s="31"/>
    </row>
    <row r="11" spans="1:11" s="104" customFormat="1" ht="12.75" customHeight="1" x14ac:dyDescent="0.25">
      <c r="A11" s="31" t="s">
        <v>139</v>
      </c>
      <c r="B11" s="2"/>
      <c r="C11" s="2"/>
      <c r="D11" s="2"/>
      <c r="E11" s="106">
        <v>2016</v>
      </c>
      <c r="F11" s="107">
        <f>E11-1</f>
        <v>2015</v>
      </c>
      <c r="G11" s="9"/>
      <c r="H11" s="9"/>
      <c r="I11" s="9"/>
      <c r="J11" s="31"/>
    </row>
    <row r="12" spans="1:11" s="104" customFormat="1" ht="12.75" customHeight="1" x14ac:dyDescent="0.25">
      <c r="A12" s="2" t="s">
        <v>2</v>
      </c>
      <c r="B12" s="2"/>
      <c r="C12" s="2"/>
      <c r="D12" s="2"/>
      <c r="E12" s="15">
        <v>945000</v>
      </c>
      <c r="F12" s="15">
        <v>900000</v>
      </c>
      <c r="G12" s="9"/>
      <c r="H12" s="9"/>
      <c r="I12" s="9"/>
      <c r="J12" s="31"/>
    </row>
    <row r="13" spans="1:11" s="104" customFormat="1" ht="12.75" customHeight="1" x14ac:dyDescent="0.25">
      <c r="A13" s="5" t="s">
        <v>3</v>
      </c>
      <c r="B13" s="2"/>
      <c r="C13" s="2"/>
      <c r="D13" s="2"/>
      <c r="E13" s="108">
        <v>812700</v>
      </c>
      <c r="F13" s="108">
        <v>774000</v>
      </c>
      <c r="G13" s="9"/>
      <c r="H13" s="9"/>
      <c r="I13" s="9"/>
      <c r="J13" s="31"/>
    </row>
    <row r="14" spans="1:11" s="104" customFormat="1" ht="12.75" customHeight="1" x14ac:dyDescent="0.25">
      <c r="A14" s="5" t="s">
        <v>4</v>
      </c>
      <c r="B14" s="2"/>
      <c r="C14" s="2"/>
      <c r="D14" s="2"/>
      <c r="E14" s="18">
        <v>132300</v>
      </c>
      <c r="F14" s="18">
        <v>126000</v>
      </c>
      <c r="G14" s="9"/>
      <c r="H14" s="9"/>
      <c r="I14" s="9"/>
      <c r="J14" s="31"/>
    </row>
    <row r="15" spans="1:11" s="104" customFormat="1" ht="12.75" customHeight="1" x14ac:dyDescent="0.25">
      <c r="A15" s="5" t="s">
        <v>140</v>
      </c>
      <c r="B15" s="2"/>
      <c r="C15" s="2"/>
      <c r="D15" s="2"/>
      <c r="E15" s="108">
        <v>33100</v>
      </c>
      <c r="F15" s="108">
        <v>31500</v>
      </c>
      <c r="G15" s="9"/>
      <c r="H15" s="9"/>
      <c r="I15" s="9"/>
      <c r="J15" s="31"/>
    </row>
    <row r="16" spans="1:11" s="104" customFormat="1" ht="12.75" customHeight="1" x14ac:dyDescent="0.25">
      <c r="A16" s="5" t="s">
        <v>5</v>
      </c>
      <c r="B16" s="2"/>
      <c r="C16" s="2"/>
      <c r="D16" s="2"/>
      <c r="E16" s="18">
        <v>99200</v>
      </c>
      <c r="F16" s="18">
        <v>94500</v>
      </c>
      <c r="G16" s="9"/>
      <c r="H16" s="9"/>
      <c r="I16" s="9"/>
      <c r="J16" s="31"/>
    </row>
    <row r="17" spans="1:10" s="104" customFormat="1" ht="12.75" customHeight="1" x14ac:dyDescent="0.25">
      <c r="A17" s="5" t="s">
        <v>6</v>
      </c>
      <c r="B17" s="2"/>
      <c r="C17" s="2"/>
      <c r="D17" s="2"/>
      <c r="E17" s="108">
        <v>10470</v>
      </c>
      <c r="F17" s="108">
        <v>8600</v>
      </c>
      <c r="G17" s="9"/>
      <c r="H17" s="9"/>
      <c r="I17" s="9"/>
      <c r="J17" s="31"/>
    </row>
    <row r="18" spans="1:10" s="104" customFormat="1" ht="12.75" customHeight="1" x14ac:dyDescent="0.25">
      <c r="A18" s="5" t="s">
        <v>7</v>
      </c>
      <c r="B18" s="2"/>
      <c r="C18" s="2"/>
      <c r="D18" s="2"/>
      <c r="E18" s="18">
        <v>88730</v>
      </c>
      <c r="F18" s="18">
        <v>85900</v>
      </c>
      <c r="G18" s="9"/>
      <c r="H18" s="9"/>
      <c r="I18" s="9"/>
      <c r="J18" s="31"/>
    </row>
    <row r="19" spans="1:10" s="104" customFormat="1" ht="12.75" customHeight="1" x14ac:dyDescent="0.25">
      <c r="A19" s="5" t="s">
        <v>8</v>
      </c>
      <c r="B19" s="2"/>
      <c r="C19" s="2"/>
      <c r="D19" s="2"/>
      <c r="E19" s="108">
        <v>35492</v>
      </c>
      <c r="F19" s="108">
        <v>34360</v>
      </c>
      <c r="G19" s="9"/>
      <c r="H19" s="9"/>
      <c r="I19" s="9"/>
      <c r="J19" s="31"/>
    </row>
    <row r="20" spans="1:10" s="104" customFormat="1" ht="15" x14ac:dyDescent="0.4">
      <c r="A20" s="5" t="s">
        <v>141</v>
      </c>
      <c r="B20" s="2"/>
      <c r="C20" s="2"/>
      <c r="D20" s="2"/>
      <c r="E20" s="109">
        <v>53238</v>
      </c>
      <c r="F20" s="109">
        <v>51540</v>
      </c>
      <c r="G20" s="9"/>
      <c r="H20" s="9"/>
      <c r="I20" s="9"/>
      <c r="J20" s="31"/>
    </row>
    <row r="21" spans="1:10" s="104" customFormat="1" ht="12.75" customHeight="1" x14ac:dyDescent="0.25">
      <c r="A21" s="5"/>
      <c r="B21" s="2"/>
      <c r="C21" s="2"/>
      <c r="D21" s="2"/>
      <c r="E21" s="18"/>
      <c r="F21" s="18"/>
      <c r="G21" s="9"/>
      <c r="H21" s="9"/>
      <c r="I21" s="9"/>
      <c r="J21" s="31"/>
    </row>
    <row r="22" spans="1:10" s="104" customFormat="1" ht="12.75" customHeight="1" x14ac:dyDescent="0.25">
      <c r="A22" s="9" t="s">
        <v>10</v>
      </c>
      <c r="B22" s="2"/>
      <c r="C22" s="2"/>
      <c r="D22" s="2"/>
      <c r="E22" s="18">
        <v>43300</v>
      </c>
      <c r="F22" s="18">
        <v>41230</v>
      </c>
      <c r="G22" s="9"/>
      <c r="H22" s="9"/>
      <c r="I22" s="9"/>
      <c r="J22" s="31"/>
    </row>
    <row r="23" spans="1:10" s="104" customFormat="1" ht="12.75" customHeight="1" x14ac:dyDescent="0.25">
      <c r="A23" s="5" t="s">
        <v>11</v>
      </c>
      <c r="B23" s="2"/>
      <c r="C23" s="2"/>
      <c r="D23" s="2"/>
      <c r="E23" s="18">
        <v>9938</v>
      </c>
      <c r="F23" s="18">
        <v>10310</v>
      </c>
      <c r="G23" s="9"/>
      <c r="H23" s="9"/>
      <c r="I23" s="9"/>
      <c r="J23" s="31"/>
    </row>
    <row r="24" spans="1:10" s="104" customFormat="1" ht="12.75" customHeight="1" x14ac:dyDescent="0.25">
      <c r="A24" s="10"/>
      <c r="B24" s="2"/>
      <c r="C24" s="2"/>
      <c r="D24" s="2"/>
      <c r="E24" s="10"/>
      <c r="F24" s="20"/>
      <c r="G24" s="9"/>
      <c r="H24" s="9"/>
      <c r="I24" s="9"/>
      <c r="J24" s="31"/>
    </row>
    <row r="25" spans="1:10" ht="12.75" customHeight="1" x14ac:dyDescent="0.3">
      <c r="A25" s="26" t="s">
        <v>142</v>
      </c>
      <c r="B25" s="2"/>
      <c r="C25" s="2"/>
      <c r="D25" s="2"/>
      <c r="E25" s="2"/>
      <c r="F25" s="3"/>
      <c r="G25" s="3"/>
      <c r="H25" s="3"/>
      <c r="I25" s="2"/>
      <c r="J25" s="27"/>
    </row>
    <row r="26" spans="1:10" ht="12.75" customHeight="1" x14ac:dyDescent="0.3">
      <c r="A26" s="9" t="s">
        <v>143</v>
      </c>
      <c r="B26" s="23"/>
      <c r="C26" s="23"/>
      <c r="D26" s="23"/>
      <c r="E26" s="27"/>
      <c r="F26" s="27"/>
      <c r="G26" s="3"/>
      <c r="H26" s="27"/>
      <c r="I26" s="27"/>
      <c r="J26" s="27"/>
    </row>
    <row r="27" spans="1:10" ht="12.75" customHeight="1" x14ac:dyDescent="0.3">
      <c r="A27" s="48" t="s">
        <v>12</v>
      </c>
      <c r="B27" s="2"/>
      <c r="C27" s="2"/>
      <c r="D27" s="2"/>
      <c r="E27" s="106">
        <f>E11</f>
        <v>2016</v>
      </c>
      <c r="F27" s="106">
        <f>F11</f>
        <v>2015</v>
      </c>
      <c r="G27" s="3"/>
      <c r="H27" s="27"/>
      <c r="I27" s="27"/>
      <c r="J27" s="27"/>
    </row>
    <row r="28" spans="1:10" ht="12.75" customHeight="1" x14ac:dyDescent="0.3">
      <c r="A28" s="2" t="s">
        <v>13</v>
      </c>
      <c r="B28" s="2"/>
      <c r="C28" s="2"/>
      <c r="D28" s="2"/>
      <c r="E28" s="15">
        <v>47250</v>
      </c>
      <c r="F28" s="15">
        <v>45000</v>
      </c>
      <c r="G28" s="3"/>
      <c r="H28" s="2"/>
      <c r="I28" s="2"/>
      <c r="J28" s="27"/>
    </row>
    <row r="29" spans="1:10" ht="12.75" customHeight="1" x14ac:dyDescent="0.3">
      <c r="A29" s="2" t="s">
        <v>88</v>
      </c>
      <c r="B29" s="2"/>
      <c r="C29" s="2"/>
      <c r="D29" s="2"/>
      <c r="E29" s="110">
        <v>3800</v>
      </c>
      <c r="F29" s="110">
        <v>3600</v>
      </c>
      <c r="G29" s="3"/>
      <c r="H29" s="2"/>
      <c r="I29" s="2"/>
      <c r="J29" s="27"/>
    </row>
    <row r="30" spans="1:10" ht="12.75" customHeight="1" x14ac:dyDescent="0.3">
      <c r="A30" s="2" t="s">
        <v>14</v>
      </c>
      <c r="B30" s="2"/>
      <c r="C30" s="2"/>
      <c r="D30" s="2"/>
      <c r="E30" s="110">
        <v>283500</v>
      </c>
      <c r="F30" s="110">
        <v>270000</v>
      </c>
      <c r="G30" s="3"/>
      <c r="H30" s="2"/>
      <c r="I30" s="2"/>
      <c r="J30" s="27"/>
    </row>
    <row r="31" spans="1:10" ht="12.75" customHeight="1" x14ac:dyDescent="0.3">
      <c r="A31" s="2" t="s">
        <v>15</v>
      </c>
      <c r="B31" s="2"/>
      <c r="C31" s="2"/>
      <c r="D31" s="2"/>
      <c r="E31" s="108">
        <v>141750</v>
      </c>
      <c r="F31" s="108">
        <v>135000</v>
      </c>
      <c r="G31" s="3"/>
      <c r="H31" s="2"/>
      <c r="I31" s="2"/>
      <c r="J31" s="27"/>
    </row>
    <row r="32" spans="1:10" ht="12.75" customHeight="1" x14ac:dyDescent="0.3">
      <c r="A32" s="5" t="s">
        <v>16</v>
      </c>
      <c r="B32" s="2"/>
      <c r="C32" s="2"/>
      <c r="D32" s="2"/>
      <c r="E32" s="15">
        <v>476300</v>
      </c>
      <c r="F32" s="15">
        <v>453600</v>
      </c>
      <c r="G32" s="3"/>
      <c r="H32" s="2"/>
      <c r="I32" s="2"/>
      <c r="J32" s="27"/>
    </row>
    <row r="33" spans="1:10" ht="12.75" customHeight="1" x14ac:dyDescent="0.3">
      <c r="A33" s="5" t="s">
        <v>100</v>
      </c>
      <c r="B33" s="2"/>
      <c r="C33" s="2"/>
      <c r="D33" s="2"/>
      <c r="E33" s="108">
        <v>330750</v>
      </c>
      <c r="F33" s="108">
        <v>315000</v>
      </c>
      <c r="G33" s="3"/>
      <c r="H33" s="2"/>
      <c r="I33" s="2"/>
      <c r="J33" s="27"/>
    </row>
    <row r="34" spans="1:10" ht="12.75" customHeight="1" x14ac:dyDescent="0.4">
      <c r="A34" s="2" t="s">
        <v>17</v>
      </c>
      <c r="B34" s="2"/>
      <c r="C34" s="2"/>
      <c r="D34" s="2"/>
      <c r="E34" s="109">
        <v>807050</v>
      </c>
      <c r="F34" s="109">
        <v>768600</v>
      </c>
      <c r="G34" s="3"/>
      <c r="H34" s="2"/>
      <c r="I34" s="2"/>
      <c r="J34" s="27"/>
    </row>
    <row r="35" spans="1:10" ht="12.75" customHeight="1" x14ac:dyDescent="0.3">
      <c r="A35" s="2"/>
      <c r="B35" s="2"/>
      <c r="C35" s="2"/>
      <c r="D35" s="2"/>
      <c r="E35" s="15"/>
      <c r="F35" s="35"/>
      <c r="G35" s="3"/>
      <c r="H35" s="2"/>
      <c r="I35" s="2"/>
      <c r="J35" s="27"/>
    </row>
    <row r="36" spans="1:10" ht="12.75" customHeight="1" x14ac:dyDescent="0.3">
      <c r="A36" s="48" t="s">
        <v>18</v>
      </c>
      <c r="B36" s="2"/>
      <c r="C36" s="2"/>
      <c r="D36" s="2"/>
      <c r="E36" s="15"/>
      <c r="F36" s="35"/>
      <c r="G36" s="3"/>
      <c r="H36" s="27"/>
      <c r="I36" s="27"/>
      <c r="J36" s="27"/>
    </row>
    <row r="37" spans="1:10" ht="12.75" customHeight="1" x14ac:dyDescent="0.3">
      <c r="A37" s="2" t="s">
        <v>19</v>
      </c>
      <c r="B37" s="2"/>
      <c r="C37" s="2"/>
      <c r="D37" s="2"/>
      <c r="E37" s="18">
        <v>94500</v>
      </c>
      <c r="F37" s="18">
        <v>90000</v>
      </c>
      <c r="G37" s="3"/>
      <c r="H37" s="2"/>
      <c r="I37" s="2"/>
      <c r="J37" s="27"/>
    </row>
    <row r="38" spans="1:10" ht="12.75" customHeight="1" x14ac:dyDescent="0.3">
      <c r="A38" s="2" t="s">
        <v>20</v>
      </c>
      <c r="B38" s="2"/>
      <c r="C38" s="2"/>
      <c r="D38" s="2"/>
      <c r="E38" s="110">
        <v>47250</v>
      </c>
      <c r="F38" s="110">
        <v>45000</v>
      </c>
      <c r="G38" s="3"/>
      <c r="H38" s="2"/>
      <c r="I38" s="2"/>
      <c r="J38" s="27"/>
    </row>
    <row r="39" spans="1:10" ht="12.75" customHeight="1" x14ac:dyDescent="0.3">
      <c r="A39" s="2" t="s">
        <v>21</v>
      </c>
      <c r="B39" s="2"/>
      <c r="C39" s="2"/>
      <c r="D39" s="2"/>
      <c r="E39" s="108">
        <v>26262</v>
      </c>
      <c r="F39" s="108">
        <v>9000</v>
      </c>
      <c r="G39" s="3"/>
      <c r="H39" s="2"/>
      <c r="I39" s="2"/>
      <c r="J39" s="27"/>
    </row>
    <row r="40" spans="1:10" ht="12.75" customHeight="1" x14ac:dyDescent="0.3">
      <c r="A40" s="5" t="s">
        <v>22</v>
      </c>
      <c r="B40" s="2"/>
      <c r="C40" s="2"/>
      <c r="D40" s="2"/>
      <c r="E40" s="18">
        <v>168012</v>
      </c>
      <c r="F40" s="18">
        <v>144000</v>
      </c>
      <c r="G40" s="3"/>
      <c r="H40" s="2"/>
      <c r="I40" s="27"/>
      <c r="J40" s="27"/>
    </row>
    <row r="41" spans="1:10" ht="12.75" customHeight="1" x14ac:dyDescent="0.3">
      <c r="A41" s="2" t="s">
        <v>23</v>
      </c>
      <c r="B41" s="2"/>
      <c r="C41" s="2"/>
      <c r="D41" s="2"/>
      <c r="E41" s="108">
        <v>94500</v>
      </c>
      <c r="F41" s="108">
        <v>90000</v>
      </c>
      <c r="G41" s="3"/>
      <c r="H41" s="2"/>
      <c r="I41" s="2"/>
      <c r="J41" s="27"/>
    </row>
    <row r="42" spans="1:10" ht="12.75" customHeight="1" x14ac:dyDescent="0.3">
      <c r="A42" s="5" t="s">
        <v>24</v>
      </c>
      <c r="B42" s="2"/>
      <c r="C42" s="2"/>
      <c r="D42" s="2"/>
      <c r="E42" s="18">
        <v>262512</v>
      </c>
      <c r="F42" s="18">
        <v>234000</v>
      </c>
      <c r="G42" s="3"/>
      <c r="H42" s="2"/>
      <c r="I42" s="2"/>
      <c r="J42" s="27"/>
    </row>
    <row r="43" spans="1:10" ht="12.75" customHeight="1" x14ac:dyDescent="0.3">
      <c r="A43" s="2" t="s">
        <v>25</v>
      </c>
      <c r="B43" s="2"/>
      <c r="C43" s="2"/>
      <c r="D43" s="2"/>
      <c r="E43" s="110">
        <v>444600</v>
      </c>
      <c r="F43" s="110">
        <v>444600</v>
      </c>
      <c r="G43" s="3"/>
      <c r="H43" s="2"/>
      <c r="I43" s="2"/>
      <c r="J43" s="27"/>
    </row>
    <row r="44" spans="1:10" ht="12.75" customHeight="1" x14ac:dyDescent="0.3">
      <c r="A44" s="2" t="s">
        <v>26</v>
      </c>
      <c r="B44" s="2"/>
      <c r="C44" s="2"/>
      <c r="D44" s="2"/>
      <c r="E44" s="108">
        <v>99938</v>
      </c>
      <c r="F44" s="108">
        <v>90000</v>
      </c>
      <c r="G44" s="3"/>
      <c r="H44" s="2"/>
      <c r="I44" s="2"/>
      <c r="J44" s="27"/>
    </row>
    <row r="45" spans="1:10" ht="12.75" customHeight="1" x14ac:dyDescent="0.3">
      <c r="A45" s="5" t="s">
        <v>27</v>
      </c>
      <c r="B45" s="2"/>
      <c r="C45" s="2"/>
      <c r="D45" s="2"/>
      <c r="E45" s="111">
        <v>544538</v>
      </c>
      <c r="F45" s="111">
        <v>534600</v>
      </c>
      <c r="G45" s="3"/>
      <c r="H45" s="2"/>
      <c r="I45" s="2"/>
      <c r="J45" s="27"/>
    </row>
    <row r="46" spans="1:10" ht="12.75" customHeight="1" x14ac:dyDescent="0.4">
      <c r="A46" s="2" t="s">
        <v>28</v>
      </c>
      <c r="B46" s="2"/>
      <c r="C46" s="2"/>
      <c r="D46" s="11"/>
      <c r="E46" s="109">
        <v>807050</v>
      </c>
      <c r="F46" s="109">
        <v>768600</v>
      </c>
      <c r="G46" s="3"/>
      <c r="H46" s="2"/>
      <c r="I46" s="27"/>
      <c r="J46" s="27"/>
    </row>
    <row r="47" spans="1:10" x14ac:dyDescent="0.25">
      <c r="A47" s="2"/>
      <c r="B47" s="2"/>
      <c r="C47" s="2"/>
      <c r="D47" s="2"/>
      <c r="E47" s="2"/>
      <c r="F47" s="2"/>
      <c r="G47" s="110"/>
      <c r="H47" s="2"/>
      <c r="I47" s="2"/>
      <c r="J47" s="27"/>
    </row>
    <row r="48" spans="1:10" x14ac:dyDescent="0.25">
      <c r="A48" s="1" t="s">
        <v>144</v>
      </c>
      <c r="B48" s="2"/>
      <c r="C48" s="2"/>
      <c r="D48" s="2"/>
      <c r="E48" s="2"/>
      <c r="F48" s="1"/>
      <c r="G48" s="2"/>
      <c r="H48" s="2"/>
      <c r="I48" s="2"/>
      <c r="J48" s="27"/>
    </row>
    <row r="49" spans="1:10" x14ac:dyDescent="0.25">
      <c r="A49" s="2" t="s">
        <v>0</v>
      </c>
      <c r="B49" s="2"/>
      <c r="C49" s="2"/>
      <c r="D49" s="27"/>
      <c r="E49" s="6">
        <v>0.4</v>
      </c>
      <c r="F49" s="2"/>
      <c r="G49" s="6"/>
      <c r="H49" s="7"/>
      <c r="I49" s="2"/>
      <c r="J49" s="27"/>
    </row>
    <row r="50" spans="1:10" x14ac:dyDescent="0.25">
      <c r="A50" s="10"/>
      <c r="B50" s="10"/>
      <c r="C50" s="10"/>
      <c r="D50" s="10"/>
      <c r="E50" s="10"/>
      <c r="F50" s="2"/>
      <c r="G50" s="2"/>
      <c r="H50" s="2"/>
      <c r="I50" s="2"/>
      <c r="J50" s="27"/>
    </row>
    <row r="51" spans="1:10" x14ac:dyDescent="0.25">
      <c r="A51" s="26" t="s">
        <v>145</v>
      </c>
      <c r="B51" s="2"/>
      <c r="C51" s="2"/>
      <c r="D51" s="2"/>
      <c r="E51" s="27"/>
      <c r="F51" s="27"/>
      <c r="G51" s="27"/>
      <c r="H51" s="27"/>
      <c r="I51" s="27"/>
      <c r="J51" s="27"/>
    </row>
    <row r="52" spans="1:10" ht="36.75" customHeight="1" x14ac:dyDescent="0.25">
      <c r="A52" s="112">
        <f>E11</f>
        <v>2016</v>
      </c>
      <c r="B52" s="113" t="s">
        <v>146</v>
      </c>
      <c r="C52" s="52" t="s">
        <v>94</v>
      </c>
      <c r="D52" s="37" t="s">
        <v>53</v>
      </c>
      <c r="E52" s="52" t="s">
        <v>95</v>
      </c>
      <c r="F52" s="27"/>
      <c r="G52" s="27"/>
      <c r="H52" s="27"/>
      <c r="I52" s="27"/>
      <c r="J52" s="27"/>
    </row>
    <row r="53" spans="1:10" x14ac:dyDescent="0.25">
      <c r="A53" s="27">
        <f>A52</f>
        <v>2016</v>
      </c>
      <c r="B53" s="113" t="s">
        <v>146</v>
      </c>
      <c r="C53" s="65">
        <f>E28+E30+E31</f>
        <v>472500</v>
      </c>
      <c r="D53" s="37" t="s">
        <v>53</v>
      </c>
      <c r="E53" s="65">
        <f>E37+E38</f>
        <v>141750</v>
      </c>
      <c r="F53" s="27"/>
      <c r="G53" s="27"/>
      <c r="H53" s="27"/>
      <c r="I53" s="27"/>
      <c r="J53" s="27"/>
    </row>
    <row r="54" spans="1:10" x14ac:dyDescent="0.25">
      <c r="A54" s="27">
        <f>A53</f>
        <v>2016</v>
      </c>
      <c r="B54" s="113" t="s">
        <v>146</v>
      </c>
      <c r="C54" s="65">
        <f>C53-E53</f>
        <v>330750</v>
      </c>
      <c r="D54" s="27"/>
      <c r="E54" s="40"/>
      <c r="F54" s="27"/>
      <c r="G54" s="27"/>
      <c r="H54" s="27"/>
      <c r="I54" s="27"/>
      <c r="J54" s="27"/>
    </row>
    <row r="55" spans="1:10" x14ac:dyDescent="0.25">
      <c r="A55" s="27"/>
      <c r="B55" s="9"/>
      <c r="C55" s="50"/>
      <c r="D55" s="27"/>
      <c r="E55" s="40"/>
      <c r="F55" s="27"/>
      <c r="G55" s="27"/>
      <c r="H55" s="27"/>
      <c r="I55" s="27"/>
      <c r="J55" s="27"/>
    </row>
    <row r="56" spans="1:10" ht="39.6" x14ac:dyDescent="0.25">
      <c r="A56" s="112">
        <f>A52-1</f>
        <v>2015</v>
      </c>
      <c r="B56" s="114" t="s">
        <v>146</v>
      </c>
      <c r="C56" s="52" t="s">
        <v>94</v>
      </c>
      <c r="D56" s="37" t="s">
        <v>53</v>
      </c>
      <c r="E56" s="52" t="s">
        <v>95</v>
      </c>
      <c r="F56" s="27"/>
      <c r="G56" s="27"/>
      <c r="H56" s="27"/>
      <c r="I56" s="27"/>
      <c r="J56" s="27"/>
    </row>
    <row r="57" spans="1:10" x14ac:dyDescent="0.25">
      <c r="A57" s="27">
        <f>A56</f>
        <v>2015</v>
      </c>
      <c r="B57" s="114" t="s">
        <v>146</v>
      </c>
      <c r="C57" s="65">
        <f>F28+F30+F31</f>
        <v>450000</v>
      </c>
      <c r="D57" s="37" t="s">
        <v>53</v>
      </c>
      <c r="E57" s="65">
        <f>F37+F38</f>
        <v>135000</v>
      </c>
      <c r="F57" s="27"/>
      <c r="G57" s="27"/>
      <c r="H57" s="27"/>
      <c r="I57" s="27"/>
      <c r="J57" s="27"/>
    </row>
    <row r="58" spans="1:10" x14ac:dyDescent="0.25">
      <c r="A58" s="27">
        <f>A57</f>
        <v>2015</v>
      </c>
      <c r="B58" s="114" t="s">
        <v>146</v>
      </c>
      <c r="C58" s="65">
        <f>C57-E57</f>
        <v>315000</v>
      </c>
      <c r="D58" s="27"/>
      <c r="E58" s="40"/>
      <c r="F58" s="27"/>
      <c r="G58" s="27"/>
      <c r="H58" s="27"/>
      <c r="I58" s="27"/>
      <c r="J58" s="27"/>
    </row>
    <row r="59" spans="1:10" x14ac:dyDescent="0.25">
      <c r="A59" s="27"/>
      <c r="B59" s="27"/>
      <c r="C59" s="40"/>
      <c r="D59" s="27"/>
      <c r="E59" s="40"/>
      <c r="F59" s="27"/>
      <c r="G59" s="27"/>
      <c r="H59" s="27"/>
      <c r="I59" s="27"/>
      <c r="J59" s="27"/>
    </row>
    <row r="60" spans="1:10" x14ac:dyDescent="0.25">
      <c r="A60" s="26" t="s">
        <v>147</v>
      </c>
      <c r="B60" s="27"/>
      <c r="C60" s="39"/>
      <c r="D60" s="2"/>
      <c r="E60" s="37"/>
      <c r="F60" s="27"/>
      <c r="G60" s="27"/>
      <c r="H60" s="27"/>
      <c r="I60" s="27"/>
      <c r="J60" s="27"/>
    </row>
    <row r="61" spans="1:10" x14ac:dyDescent="0.25">
      <c r="A61" s="112">
        <f>A52</f>
        <v>2016</v>
      </c>
      <c r="B61" s="113" t="s">
        <v>148</v>
      </c>
      <c r="C61" s="39" t="s">
        <v>54</v>
      </c>
      <c r="D61" s="37" t="s">
        <v>55</v>
      </c>
      <c r="E61" s="38" t="s">
        <v>56</v>
      </c>
      <c r="F61" s="27"/>
      <c r="G61" s="27"/>
      <c r="H61" s="27"/>
      <c r="I61" s="27"/>
      <c r="J61" s="27"/>
    </row>
    <row r="62" spans="1:10" x14ac:dyDescent="0.25">
      <c r="A62" s="27">
        <f>A61</f>
        <v>2016</v>
      </c>
      <c r="B62" s="113" t="s">
        <v>148</v>
      </c>
      <c r="C62" s="65">
        <f>C54</f>
        <v>330750</v>
      </c>
      <c r="D62" s="37" t="s">
        <v>55</v>
      </c>
      <c r="E62" s="65">
        <f>E33</f>
        <v>330750</v>
      </c>
      <c r="F62" s="27"/>
      <c r="G62" s="27"/>
      <c r="H62" s="27"/>
      <c r="I62" s="27"/>
      <c r="J62" s="27"/>
    </row>
    <row r="63" spans="1:10" x14ac:dyDescent="0.25">
      <c r="A63" s="27">
        <f>A62</f>
        <v>2016</v>
      </c>
      <c r="B63" s="113" t="s">
        <v>148</v>
      </c>
      <c r="C63" s="65">
        <f>C62+E62</f>
        <v>661500</v>
      </c>
      <c r="D63" s="2"/>
      <c r="E63" s="2"/>
      <c r="F63" s="27"/>
      <c r="G63" s="27"/>
      <c r="H63" s="27"/>
      <c r="I63" s="27"/>
      <c r="J63" s="27"/>
    </row>
    <row r="64" spans="1:10" x14ac:dyDescent="0.25">
      <c r="A64" s="27"/>
      <c r="B64" s="9"/>
      <c r="C64" s="49"/>
      <c r="D64" s="2"/>
      <c r="E64" s="2"/>
      <c r="F64" s="27"/>
      <c r="G64" s="27"/>
      <c r="H64" s="27"/>
      <c r="I64" s="27"/>
      <c r="J64" s="27"/>
    </row>
    <row r="65" spans="1:10" x14ac:dyDescent="0.25">
      <c r="A65" s="112">
        <f>A56</f>
        <v>2015</v>
      </c>
      <c r="B65" s="113" t="s">
        <v>148</v>
      </c>
      <c r="C65" s="39" t="s">
        <v>54</v>
      </c>
      <c r="D65" s="37" t="s">
        <v>55</v>
      </c>
      <c r="E65" s="38" t="s">
        <v>56</v>
      </c>
      <c r="F65" s="27"/>
      <c r="G65" s="27"/>
      <c r="H65" s="27"/>
      <c r="I65" s="27"/>
      <c r="J65" s="27"/>
    </row>
    <row r="66" spans="1:10" x14ac:dyDescent="0.25">
      <c r="A66" s="27">
        <f>A65</f>
        <v>2015</v>
      </c>
      <c r="B66" s="113" t="s">
        <v>148</v>
      </c>
      <c r="C66" s="65">
        <f>C58</f>
        <v>315000</v>
      </c>
      <c r="D66" s="37" t="s">
        <v>55</v>
      </c>
      <c r="E66" s="65">
        <f>F33</f>
        <v>315000</v>
      </c>
      <c r="F66" s="27"/>
      <c r="G66" s="27"/>
      <c r="H66" s="27"/>
      <c r="I66" s="27"/>
      <c r="J66" s="27"/>
    </row>
    <row r="67" spans="1:10" x14ac:dyDescent="0.25">
      <c r="A67" s="27">
        <f>A66</f>
        <v>2015</v>
      </c>
      <c r="B67" s="113" t="s">
        <v>148</v>
      </c>
      <c r="C67" s="65">
        <f>C66+E66</f>
        <v>630000</v>
      </c>
      <c r="D67" s="2"/>
      <c r="E67" s="2"/>
      <c r="F67" s="27"/>
      <c r="G67" s="27"/>
      <c r="H67" s="27"/>
      <c r="I67" s="27"/>
      <c r="J67" s="27"/>
    </row>
    <row r="68" spans="1:10" x14ac:dyDescent="0.25">
      <c r="A68" s="27"/>
      <c r="B68" s="27"/>
      <c r="C68" s="40"/>
      <c r="D68" s="27"/>
      <c r="E68" s="40"/>
      <c r="F68" s="27"/>
      <c r="G68" s="27"/>
      <c r="H68" s="27"/>
      <c r="I68" s="27"/>
      <c r="J68" s="27"/>
    </row>
    <row r="69" spans="1:10" x14ac:dyDescent="0.25">
      <c r="A69" s="26" t="s">
        <v>149</v>
      </c>
      <c r="B69" s="27"/>
      <c r="C69" s="39"/>
      <c r="D69" s="2"/>
      <c r="E69" s="37"/>
      <c r="F69" s="27"/>
      <c r="G69" s="27"/>
      <c r="H69" s="27"/>
      <c r="I69" s="27"/>
      <c r="J69" s="27"/>
    </row>
    <row r="70" spans="1:10" x14ac:dyDescent="0.25">
      <c r="A70" s="26"/>
      <c r="B70" s="27"/>
      <c r="C70" s="115">
        <f>A61</f>
        <v>2016</v>
      </c>
      <c r="D70" s="115"/>
      <c r="E70" s="115">
        <f>A65</f>
        <v>2015</v>
      </c>
      <c r="F70" s="27"/>
      <c r="G70" s="27"/>
      <c r="H70" s="27"/>
      <c r="I70" s="27"/>
      <c r="J70" s="27"/>
    </row>
    <row r="71" spans="1:10" x14ac:dyDescent="0.25">
      <c r="A71" s="112">
        <f>A61</f>
        <v>2016</v>
      </c>
      <c r="B71" s="113" t="s">
        <v>150</v>
      </c>
      <c r="C71" s="39" t="s">
        <v>151</v>
      </c>
      <c r="D71" s="37" t="s">
        <v>53</v>
      </c>
      <c r="E71" s="37" t="s">
        <v>151</v>
      </c>
      <c r="F71" s="27"/>
      <c r="G71" s="27"/>
      <c r="H71" s="27"/>
      <c r="I71" s="27"/>
      <c r="J71" s="27"/>
    </row>
    <row r="72" spans="1:10" x14ac:dyDescent="0.25">
      <c r="A72" s="27">
        <f>A71</f>
        <v>2016</v>
      </c>
      <c r="B72" s="113" t="s">
        <v>150</v>
      </c>
      <c r="C72" s="65">
        <f>C63</f>
        <v>661500</v>
      </c>
      <c r="D72" s="37" t="s">
        <v>53</v>
      </c>
      <c r="E72" s="65">
        <f>C67</f>
        <v>630000</v>
      </c>
      <c r="F72" s="27"/>
      <c r="G72" s="27"/>
      <c r="H72" s="27"/>
      <c r="I72" s="27"/>
      <c r="J72" s="27"/>
    </row>
    <row r="73" spans="1:10" x14ac:dyDescent="0.25">
      <c r="A73" s="27">
        <f>A72</f>
        <v>2016</v>
      </c>
      <c r="B73" s="113" t="s">
        <v>150</v>
      </c>
      <c r="C73" s="65">
        <f>C72-E72</f>
        <v>31500</v>
      </c>
      <c r="D73" s="2"/>
      <c r="E73" s="2"/>
      <c r="F73" s="27"/>
      <c r="G73" s="27"/>
      <c r="H73" s="27"/>
      <c r="I73" s="27"/>
      <c r="J73" s="27"/>
    </row>
    <row r="74" spans="1:10" x14ac:dyDescent="0.25">
      <c r="A74" s="27"/>
      <c r="B74" s="9"/>
      <c r="C74" s="49"/>
      <c r="D74" s="2"/>
      <c r="E74" s="2"/>
      <c r="F74" s="27"/>
      <c r="G74" s="27"/>
      <c r="H74" s="27"/>
      <c r="I74" s="27"/>
      <c r="J74" s="27"/>
    </row>
    <row r="75" spans="1:10" x14ac:dyDescent="0.25">
      <c r="A75" s="1" t="s">
        <v>152</v>
      </c>
      <c r="B75" s="27"/>
      <c r="C75" s="2"/>
      <c r="D75" s="2"/>
      <c r="E75" s="2"/>
      <c r="F75" s="27"/>
      <c r="G75" s="27"/>
      <c r="H75" s="27"/>
      <c r="I75" s="27"/>
      <c r="J75" s="27"/>
    </row>
    <row r="76" spans="1:10" x14ac:dyDescent="0.25">
      <c r="A76" s="112">
        <f>A61</f>
        <v>2016</v>
      </c>
      <c r="B76" s="113" t="s">
        <v>153</v>
      </c>
      <c r="C76" s="38" t="s">
        <v>58</v>
      </c>
      <c r="D76" s="37" t="s">
        <v>59</v>
      </c>
      <c r="E76" s="37" t="s">
        <v>60</v>
      </c>
      <c r="F76" s="27"/>
      <c r="G76" s="27"/>
      <c r="H76" s="27"/>
      <c r="I76" s="27"/>
      <c r="J76" s="27"/>
    </row>
    <row r="77" spans="1:10" x14ac:dyDescent="0.25">
      <c r="A77" s="27">
        <f>A76</f>
        <v>2016</v>
      </c>
      <c r="B77" s="113" t="s">
        <v>153</v>
      </c>
      <c r="C77" s="65">
        <f>E16</f>
        <v>99200</v>
      </c>
      <c r="D77" s="37" t="s">
        <v>59</v>
      </c>
      <c r="E77" s="66">
        <f>1-E49</f>
        <v>0.6</v>
      </c>
      <c r="F77" s="27"/>
      <c r="G77" s="27"/>
      <c r="H77" s="27"/>
      <c r="I77" s="27"/>
      <c r="J77" s="27"/>
    </row>
    <row r="78" spans="1:10" x14ac:dyDescent="0.25">
      <c r="A78" s="27">
        <f>A77</f>
        <v>2016</v>
      </c>
      <c r="B78" s="113" t="s">
        <v>153</v>
      </c>
      <c r="C78" s="65">
        <f>C77*E77</f>
        <v>59520</v>
      </c>
      <c r="D78" s="37"/>
      <c r="E78" s="37"/>
      <c r="F78" s="27"/>
      <c r="G78" s="27"/>
      <c r="H78" s="27"/>
      <c r="I78" s="27"/>
      <c r="J78" s="27"/>
    </row>
    <row r="79" spans="1:10" x14ac:dyDescent="0.25">
      <c r="A79" s="27"/>
      <c r="B79" s="114"/>
      <c r="C79" s="27"/>
      <c r="D79" s="37"/>
      <c r="E79" s="37"/>
      <c r="F79" s="27"/>
      <c r="G79" s="27"/>
      <c r="H79" s="27"/>
      <c r="I79" s="27"/>
      <c r="J79" s="27"/>
    </row>
    <row r="80" spans="1:10" x14ac:dyDescent="0.25">
      <c r="A80" s="1" t="s">
        <v>154</v>
      </c>
      <c r="B80" s="27"/>
      <c r="C80" s="27"/>
      <c r="D80" s="27"/>
      <c r="E80" s="27"/>
      <c r="F80" s="27"/>
      <c r="G80" s="27"/>
      <c r="H80" s="27"/>
      <c r="I80" s="27"/>
      <c r="J80" s="27"/>
    </row>
    <row r="81" spans="1:10" x14ac:dyDescent="0.25">
      <c r="A81" s="112">
        <f>A76</f>
        <v>2016</v>
      </c>
      <c r="B81" s="113" t="s">
        <v>155</v>
      </c>
      <c r="C81" s="37" t="s">
        <v>62</v>
      </c>
      <c r="D81" s="37" t="s">
        <v>53</v>
      </c>
      <c r="E81" s="5" t="s">
        <v>84</v>
      </c>
      <c r="F81" s="27"/>
      <c r="G81" s="27"/>
      <c r="H81" s="27"/>
      <c r="I81" s="27"/>
      <c r="J81" s="27"/>
    </row>
    <row r="82" spans="1:10" x14ac:dyDescent="0.25">
      <c r="A82" s="27">
        <f>A81</f>
        <v>2016</v>
      </c>
      <c r="B82" s="113" t="s">
        <v>155</v>
      </c>
      <c r="C82" s="65">
        <f>C78</f>
        <v>59520</v>
      </c>
      <c r="D82" s="37" t="s">
        <v>53</v>
      </c>
      <c r="E82" s="67">
        <f>C73</f>
        <v>31500</v>
      </c>
      <c r="F82" s="27"/>
      <c r="G82" s="27"/>
      <c r="H82" s="27"/>
      <c r="I82" s="27"/>
      <c r="J82" s="27"/>
    </row>
    <row r="83" spans="1:10" x14ac:dyDescent="0.25">
      <c r="A83" s="27">
        <f>A82</f>
        <v>2016</v>
      </c>
      <c r="B83" s="113" t="s">
        <v>155</v>
      </c>
      <c r="C83" s="65">
        <f>C82-E82</f>
        <v>28020</v>
      </c>
      <c r="D83" s="37"/>
      <c r="E83" s="37"/>
      <c r="F83" s="27"/>
      <c r="G83" s="27"/>
      <c r="H83" s="27"/>
      <c r="I83" s="27"/>
      <c r="J83" s="27"/>
    </row>
    <row r="84" spans="1:10" s="103" customFormat="1" x14ac:dyDescent="0.25">
      <c r="A84" s="2"/>
      <c r="B84" s="114"/>
      <c r="C84" s="49"/>
      <c r="D84" s="37"/>
      <c r="E84" s="37"/>
      <c r="F84" s="2"/>
      <c r="G84" s="2"/>
      <c r="H84" s="2"/>
      <c r="I84" s="2"/>
      <c r="J84" s="2"/>
    </row>
    <row r="85" spans="1:10" s="103" customFormat="1" x14ac:dyDescent="0.25">
      <c r="A85" s="1" t="s">
        <v>156</v>
      </c>
      <c r="B85" s="27"/>
      <c r="C85" s="27"/>
      <c r="D85" s="27"/>
      <c r="E85" s="27"/>
      <c r="F85" s="2"/>
      <c r="G85" s="2"/>
      <c r="H85" s="2"/>
      <c r="I85" s="2"/>
      <c r="J85" s="2"/>
    </row>
    <row r="86" spans="1:10" s="103" customFormat="1" x14ac:dyDescent="0.25">
      <c r="A86" s="112">
        <f>A81</f>
        <v>2016</v>
      </c>
      <c r="B86" s="113" t="s">
        <v>157</v>
      </c>
      <c r="C86" s="37" t="s">
        <v>62</v>
      </c>
      <c r="D86" s="38" t="s">
        <v>158</v>
      </c>
      <c r="E86" s="9" t="s">
        <v>147</v>
      </c>
      <c r="F86" s="2"/>
      <c r="G86" s="2"/>
      <c r="H86" s="2"/>
      <c r="I86" s="2"/>
      <c r="J86" s="2"/>
    </row>
    <row r="87" spans="1:10" s="103" customFormat="1" x14ac:dyDescent="0.25">
      <c r="A87" s="27">
        <f>A86</f>
        <v>2016</v>
      </c>
      <c r="B87" s="113" t="s">
        <v>157</v>
      </c>
      <c r="C87" s="65">
        <f>C78</f>
        <v>59520</v>
      </c>
      <c r="D87" s="38" t="s">
        <v>158</v>
      </c>
      <c r="E87" s="67">
        <f>C63</f>
        <v>661500</v>
      </c>
      <c r="F87" s="2"/>
      <c r="G87" s="2"/>
      <c r="H87" s="2"/>
      <c r="I87" s="2"/>
      <c r="J87" s="2"/>
    </row>
    <row r="88" spans="1:10" s="103" customFormat="1" x14ac:dyDescent="0.25">
      <c r="A88" s="27">
        <f>A87</f>
        <v>2016</v>
      </c>
      <c r="B88" s="113" t="s">
        <v>157</v>
      </c>
      <c r="C88" s="116">
        <f>C87/E87</f>
        <v>8.9977324263038547E-2</v>
      </c>
      <c r="D88" s="37"/>
      <c r="E88" s="37"/>
      <c r="F88" s="2"/>
      <c r="G88" s="2"/>
      <c r="H88" s="2"/>
      <c r="I88" s="2"/>
      <c r="J88" s="2"/>
    </row>
    <row r="89" spans="1:10" s="103" customFormat="1" x14ac:dyDescent="0.25">
      <c r="A89" s="2"/>
      <c r="B89" s="114"/>
      <c r="C89" s="49"/>
      <c r="D89" s="37"/>
      <c r="E89" s="37"/>
      <c r="F89" s="2"/>
      <c r="G89" s="2"/>
      <c r="H89" s="2"/>
      <c r="I89" s="2"/>
      <c r="J89" s="2"/>
    </row>
    <row r="90" spans="1:10" ht="12.75" customHeight="1" x14ac:dyDescent="0.25">
      <c r="A90" s="121" t="s">
        <v>159</v>
      </c>
      <c r="B90" s="121"/>
      <c r="C90" s="121"/>
      <c r="D90" s="121"/>
      <c r="E90" s="121"/>
      <c r="F90" s="121"/>
      <c r="G90" s="121"/>
      <c r="H90" s="27"/>
      <c r="I90" s="27"/>
      <c r="J90" s="27"/>
    </row>
    <row r="91" spans="1:10" x14ac:dyDescent="0.25">
      <c r="A91" s="121"/>
      <c r="B91" s="121"/>
      <c r="C91" s="121"/>
      <c r="D91" s="121"/>
      <c r="E91" s="121"/>
      <c r="F91" s="121"/>
      <c r="G91" s="121"/>
      <c r="H91" s="27"/>
      <c r="I91" s="27"/>
      <c r="J91" s="27"/>
    </row>
    <row r="92" spans="1:10" x14ac:dyDescent="0.25">
      <c r="A92" s="121"/>
      <c r="B92" s="121"/>
      <c r="C92" s="121"/>
      <c r="D92" s="121"/>
      <c r="E92" s="121"/>
      <c r="F92" s="121"/>
      <c r="G92" s="121"/>
      <c r="H92" s="27"/>
      <c r="I92" s="27"/>
      <c r="J92" s="27"/>
    </row>
    <row r="93" spans="1:10" x14ac:dyDescent="0.25">
      <c r="A93" s="117"/>
      <c r="B93" s="117"/>
      <c r="C93" s="117"/>
      <c r="D93" s="117"/>
      <c r="E93" s="117"/>
      <c r="F93" s="117"/>
      <c r="G93" s="117"/>
      <c r="H93" s="27"/>
      <c r="I93" s="27"/>
      <c r="J93" s="27"/>
    </row>
    <row r="94" spans="1:10" x14ac:dyDescent="0.25">
      <c r="A94" s="32" t="s">
        <v>85</v>
      </c>
      <c r="B94" s="27"/>
      <c r="C94" s="27"/>
      <c r="D94" s="27"/>
      <c r="E94" s="27"/>
      <c r="F94" s="27"/>
      <c r="G94" s="27"/>
      <c r="H94" s="27"/>
      <c r="I94" s="27"/>
      <c r="J94" s="27"/>
    </row>
    <row r="95" spans="1:10" x14ac:dyDescent="0.25">
      <c r="A95" s="31" t="s">
        <v>160</v>
      </c>
      <c r="B95" s="27"/>
      <c r="C95" s="42">
        <v>65</v>
      </c>
      <c r="D95" s="27"/>
      <c r="E95" s="27"/>
      <c r="F95" s="27"/>
      <c r="G95" s="27"/>
      <c r="H95" s="27"/>
      <c r="I95" s="27"/>
      <c r="J95" s="27"/>
    </row>
    <row r="96" spans="1:10" x14ac:dyDescent="0.25">
      <c r="A96" s="31" t="s">
        <v>69</v>
      </c>
      <c r="B96" s="27"/>
      <c r="C96" s="43">
        <v>15000</v>
      </c>
      <c r="D96" s="27"/>
      <c r="E96" s="27"/>
      <c r="F96" s="27"/>
      <c r="G96" s="27"/>
      <c r="H96" s="27"/>
      <c r="I96" s="27"/>
      <c r="J96" s="27"/>
    </row>
    <row r="97" spans="1:10" x14ac:dyDescent="0.25">
      <c r="A97" s="31" t="s">
        <v>71</v>
      </c>
      <c r="B97" s="27"/>
      <c r="C97" s="118">
        <v>0.08</v>
      </c>
      <c r="D97" s="27"/>
      <c r="E97" s="27"/>
      <c r="F97" s="27"/>
      <c r="G97" s="27"/>
      <c r="H97" s="27"/>
      <c r="I97" s="27"/>
      <c r="J97" s="27"/>
    </row>
    <row r="98" spans="1:10" x14ac:dyDescent="0.25">
      <c r="A98" s="27"/>
      <c r="B98" s="27"/>
      <c r="C98" s="27"/>
      <c r="D98" s="27"/>
      <c r="E98" s="27"/>
      <c r="F98" s="27"/>
      <c r="G98" s="27"/>
      <c r="H98" s="27"/>
      <c r="I98" s="27"/>
      <c r="J98" s="27"/>
    </row>
    <row r="99" spans="1:10" x14ac:dyDescent="0.25">
      <c r="A99" s="32" t="s">
        <v>73</v>
      </c>
      <c r="B99" s="27"/>
      <c r="C99" s="27"/>
      <c r="D99" s="27"/>
      <c r="E99" s="27"/>
      <c r="F99" s="27"/>
      <c r="G99" s="27"/>
      <c r="H99" s="27"/>
      <c r="I99" s="27"/>
      <c r="J99" s="27"/>
    </row>
    <row r="100" spans="1:10" x14ac:dyDescent="0.25">
      <c r="A100" s="112" t="s">
        <v>161</v>
      </c>
      <c r="B100" s="40" t="s">
        <v>67</v>
      </c>
      <c r="C100" s="40" t="s">
        <v>59</v>
      </c>
      <c r="D100" s="40" t="s">
        <v>68</v>
      </c>
      <c r="E100" s="40" t="s">
        <v>53</v>
      </c>
      <c r="F100" s="31" t="s">
        <v>76</v>
      </c>
      <c r="G100" s="27"/>
      <c r="H100" s="27"/>
      <c r="I100" s="27"/>
      <c r="J100" s="27"/>
    </row>
    <row r="101" spans="1:10" x14ac:dyDescent="0.25">
      <c r="A101" s="112" t="s">
        <v>161</v>
      </c>
      <c r="B101" s="68">
        <f>C95</f>
        <v>65</v>
      </c>
      <c r="C101" s="40" t="s">
        <v>59</v>
      </c>
      <c r="D101" s="69">
        <f>C96</f>
        <v>15000</v>
      </c>
      <c r="E101" s="40" t="s">
        <v>53</v>
      </c>
      <c r="F101" s="65">
        <f>E45</f>
        <v>544538</v>
      </c>
      <c r="G101" s="27"/>
      <c r="H101" s="27"/>
      <c r="I101" s="27"/>
      <c r="J101" s="27"/>
    </row>
    <row r="102" spans="1:10" x14ac:dyDescent="0.25">
      <c r="A102" s="112" t="s">
        <v>161</v>
      </c>
      <c r="B102" s="27"/>
      <c r="C102" s="65">
        <f>B101*D101</f>
        <v>975000</v>
      </c>
      <c r="D102" s="27"/>
      <c r="E102" s="40" t="s">
        <v>53</v>
      </c>
      <c r="F102" s="65">
        <f>F101</f>
        <v>544538</v>
      </c>
      <c r="G102" s="27"/>
      <c r="H102" s="27"/>
      <c r="I102" s="27"/>
      <c r="J102" s="27"/>
    </row>
    <row r="103" spans="1:10" x14ac:dyDescent="0.25">
      <c r="A103" s="112" t="s">
        <v>161</v>
      </c>
      <c r="B103" s="65">
        <f>B101*D101-F101</f>
        <v>430462</v>
      </c>
      <c r="C103" s="40"/>
      <c r="D103" s="40"/>
      <c r="E103" s="40"/>
      <c r="F103" s="40"/>
      <c r="G103" s="27"/>
      <c r="H103" s="27"/>
      <c r="I103" s="27"/>
      <c r="J103" s="27"/>
    </row>
    <row r="104" spans="1:10" x14ac:dyDescent="0.25">
      <c r="A104" s="27"/>
      <c r="B104" s="27"/>
      <c r="C104" s="27"/>
      <c r="D104" s="27"/>
      <c r="E104" s="27"/>
      <c r="F104" s="27"/>
      <c r="G104" s="27"/>
      <c r="H104" s="27"/>
      <c r="I104" s="27"/>
      <c r="J104" s="27"/>
    </row>
    <row r="105" spans="1:10" x14ac:dyDescent="0.25">
      <c r="A105" s="32" t="s">
        <v>74</v>
      </c>
      <c r="B105" s="27"/>
      <c r="C105" s="27"/>
      <c r="D105" s="27"/>
      <c r="E105" s="27"/>
      <c r="F105" s="27"/>
      <c r="G105" s="27"/>
      <c r="H105" s="27"/>
      <c r="I105" s="27"/>
      <c r="J105" s="27"/>
    </row>
    <row r="106" spans="1:10" x14ac:dyDescent="0.25">
      <c r="A106" s="112" t="s">
        <v>162</v>
      </c>
      <c r="B106" s="40" t="s">
        <v>62</v>
      </c>
      <c r="C106" s="40" t="s">
        <v>53</v>
      </c>
      <c r="D106" s="31" t="s">
        <v>163</v>
      </c>
      <c r="E106" s="40" t="s">
        <v>59</v>
      </c>
      <c r="F106" s="31" t="s">
        <v>164</v>
      </c>
      <c r="G106" s="27"/>
      <c r="H106" s="27"/>
      <c r="I106" s="27"/>
      <c r="J106" s="27"/>
    </row>
    <row r="107" spans="1:10" x14ac:dyDescent="0.25">
      <c r="A107" s="112" t="s">
        <v>162</v>
      </c>
      <c r="B107" s="65">
        <f>C78</f>
        <v>59520</v>
      </c>
      <c r="C107" s="40" t="s">
        <v>53</v>
      </c>
      <c r="D107" s="65">
        <f>C63</f>
        <v>661500</v>
      </c>
      <c r="E107" s="40" t="s">
        <v>59</v>
      </c>
      <c r="F107" s="66">
        <f>C97</f>
        <v>0.08</v>
      </c>
      <c r="G107" s="27"/>
      <c r="H107" s="27"/>
      <c r="I107" s="27"/>
      <c r="J107" s="27"/>
    </row>
    <row r="108" spans="1:10" x14ac:dyDescent="0.25">
      <c r="A108" s="112" t="s">
        <v>162</v>
      </c>
      <c r="B108" s="65">
        <f>B107</f>
        <v>59520</v>
      </c>
      <c r="C108" s="40" t="s">
        <v>53</v>
      </c>
      <c r="D108" s="49"/>
      <c r="E108" s="65">
        <f>D107*F107</f>
        <v>52920</v>
      </c>
      <c r="F108" s="119"/>
      <c r="G108" s="27"/>
      <c r="H108" s="27"/>
      <c r="I108" s="27"/>
      <c r="J108" s="27"/>
    </row>
    <row r="109" spans="1:10" x14ac:dyDescent="0.25">
      <c r="A109" s="112" t="s">
        <v>162</v>
      </c>
      <c r="B109" s="65">
        <f>B108-E108</f>
        <v>6600</v>
      </c>
      <c r="C109" s="40"/>
      <c r="D109" s="40"/>
      <c r="E109" s="40"/>
      <c r="F109" s="40"/>
      <c r="G109" s="27"/>
      <c r="H109" s="27"/>
      <c r="I109" s="27"/>
      <c r="J109" s="27"/>
    </row>
    <row r="110" spans="1:10" x14ac:dyDescent="0.25">
      <c r="A110" s="27"/>
      <c r="B110" s="27"/>
      <c r="C110" s="27"/>
      <c r="D110" s="27"/>
      <c r="E110" s="27"/>
      <c r="F110" s="27"/>
      <c r="G110" s="27"/>
      <c r="H110" s="27"/>
      <c r="I110" s="27"/>
      <c r="J110" s="27"/>
    </row>
    <row r="111" spans="1:10" x14ac:dyDescent="0.25">
      <c r="A111" s="27"/>
      <c r="B111" s="27"/>
      <c r="C111" s="27"/>
      <c r="D111" s="27"/>
      <c r="E111" s="27"/>
      <c r="F111" s="27"/>
      <c r="G111" s="27"/>
      <c r="H111" s="27"/>
      <c r="I111" s="27"/>
      <c r="J111" s="27"/>
    </row>
  </sheetData>
  <mergeCells count="3">
    <mergeCell ref="A7:G8"/>
    <mergeCell ref="A90:G92"/>
    <mergeCell ref="A3:G3"/>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Spreadsheet Prob. 2-18 SOLUTION</vt:lpstr>
      <vt:lpstr>Spreadsheet Prob. 2-19 SOLUTION</vt:lpstr>
      <vt:lpstr>'Spreadsheet Prob. 2-18 SOLUTION'!Print_Area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CF, and Taxes. Build a Model</dc:title>
  <dc:subject>Build a Model</dc:subject>
  <dc:creator>Christopher Buzzard and Mike Ehrhardt</dc:creator>
  <cp:lastModifiedBy>Karen Rolfe</cp:lastModifiedBy>
  <cp:lastPrinted>2010-02-26T15:22:17Z</cp:lastPrinted>
  <dcterms:created xsi:type="dcterms:W3CDTF">1999-09-06T22:25:11Z</dcterms:created>
  <dcterms:modified xsi:type="dcterms:W3CDTF">2015-12-01T16:33:38Z</dcterms:modified>
</cp:coreProperties>
</file>